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Лист1!$A$1:$M$98</definedName>
  </definedNames>
  <calcPr calcId="152511"/>
</workbook>
</file>

<file path=xl/calcChain.xml><?xml version="1.0" encoding="utf-8"?>
<calcChain xmlns="http://schemas.openxmlformats.org/spreadsheetml/2006/main">
  <c r="J58" i="1" l="1"/>
  <c r="G19" i="1" l="1"/>
  <c r="F19" i="1"/>
  <c r="E19" i="1"/>
  <c r="D19" i="1"/>
  <c r="I19" i="1"/>
  <c r="K19" i="1"/>
  <c r="J19" i="1"/>
  <c r="H19" i="1"/>
  <c r="K82" i="1"/>
  <c r="I82" i="1"/>
  <c r="G82" i="1"/>
  <c r="F61" i="1"/>
  <c r="E61" i="1"/>
  <c r="E83" i="1"/>
  <c r="J82" i="1"/>
  <c r="H82" i="1"/>
  <c r="F82" i="1"/>
  <c r="E82" i="1"/>
  <c r="J15" i="1" l="1"/>
  <c r="H15" i="1"/>
  <c r="K78" i="1"/>
  <c r="J78" i="1"/>
  <c r="I78" i="1"/>
  <c r="H78" i="1"/>
  <c r="G78" i="1"/>
  <c r="F78" i="1"/>
  <c r="K75" i="1"/>
  <c r="J75" i="1"/>
  <c r="I75" i="1"/>
  <c r="H75" i="1"/>
  <c r="G75" i="1"/>
  <c r="F75" i="1"/>
  <c r="E75" i="1"/>
  <c r="J74" i="1"/>
  <c r="K74" i="1"/>
  <c r="H74" i="1"/>
  <c r="I74" i="1"/>
  <c r="G74" i="1"/>
  <c r="F74" i="1"/>
  <c r="K62" i="1"/>
  <c r="J62" i="1"/>
  <c r="I62" i="1"/>
  <c r="H62" i="1"/>
  <c r="F62" i="1"/>
  <c r="G62" i="1"/>
  <c r="H58" i="1"/>
  <c r="G58" i="1"/>
  <c r="I58" i="1" s="1"/>
  <c r="K58" i="1" s="1"/>
  <c r="F58" i="1"/>
  <c r="E58" i="1"/>
  <c r="E59" i="1" s="1"/>
  <c r="K47" i="1"/>
  <c r="J47" i="1"/>
  <c r="I47" i="1"/>
  <c r="H47" i="1"/>
  <c r="G47" i="1"/>
  <c r="F47" i="1"/>
  <c r="J45" i="1"/>
  <c r="K45" i="1"/>
  <c r="I45" i="1"/>
  <c r="H45" i="1"/>
  <c r="G45" i="1"/>
  <c r="F45" i="1"/>
  <c r="E45" i="1"/>
  <c r="K41" i="1"/>
  <c r="J41" i="1"/>
  <c r="I41" i="1"/>
  <c r="H41" i="1"/>
  <c r="G41" i="1"/>
  <c r="F41" i="1"/>
  <c r="E41" i="1"/>
  <c r="K39" i="1"/>
  <c r="J39" i="1"/>
  <c r="I39" i="1"/>
  <c r="H39" i="1"/>
  <c r="G39" i="1"/>
  <c r="F39" i="1"/>
  <c r="E40" i="1"/>
  <c r="K37" i="1"/>
  <c r="J37" i="1"/>
  <c r="I37" i="1"/>
  <c r="H37" i="1"/>
  <c r="G37" i="1"/>
  <c r="F37" i="1"/>
  <c r="E38" i="1"/>
  <c r="G35" i="1"/>
  <c r="I35" i="1" s="1"/>
  <c r="K35" i="1" s="1"/>
  <c r="F35" i="1"/>
  <c r="H35" i="1" s="1"/>
  <c r="J35" i="1" s="1"/>
  <c r="E36" i="1"/>
  <c r="K33" i="1"/>
  <c r="J33" i="1"/>
  <c r="I33" i="1"/>
  <c r="H33" i="1"/>
  <c r="G33" i="1"/>
  <c r="F33" i="1"/>
  <c r="E34" i="1"/>
  <c r="K31" i="1"/>
  <c r="J31" i="1"/>
  <c r="I31" i="1"/>
  <c r="H31" i="1"/>
  <c r="G31" i="1"/>
  <c r="F31" i="1"/>
  <c r="E32" i="1"/>
  <c r="E31" i="1"/>
  <c r="J26" i="1"/>
  <c r="H26" i="1"/>
  <c r="F26" i="1"/>
  <c r="F27" i="1"/>
  <c r="K27" i="1"/>
  <c r="I27" i="1"/>
  <c r="G27" i="1"/>
  <c r="E27" i="1"/>
  <c r="K26" i="1" l="1"/>
  <c r="I26" i="1"/>
  <c r="H27" i="1"/>
  <c r="G26" i="1"/>
  <c r="E26" i="1"/>
  <c r="K21" i="1"/>
  <c r="F21" i="1"/>
  <c r="H21" i="1" s="1"/>
  <c r="J21" i="1" s="1"/>
  <c r="K16" i="1"/>
  <c r="J16" i="1"/>
  <c r="I16" i="1"/>
  <c r="I15" i="1"/>
  <c r="K15" i="1" s="1"/>
  <c r="H16" i="1"/>
  <c r="E18" i="1"/>
  <c r="E17" i="1"/>
  <c r="J27" i="1" l="1"/>
</calcChain>
</file>

<file path=xl/sharedStrings.xml><?xml version="1.0" encoding="utf-8"?>
<sst xmlns="http://schemas.openxmlformats.org/spreadsheetml/2006/main" count="255" uniqueCount="192">
  <si>
    <t>Показатели</t>
  </si>
  <si>
    <t>Единица измерения</t>
  </si>
  <si>
    <t>I.</t>
  </si>
  <si>
    <t>ДЕМОГРАФИЧЕСКИЕ ПОКАЗАТЕЛИ</t>
  </si>
  <si>
    <t xml:space="preserve">Численность населения (на1 января года) </t>
  </si>
  <si>
    <t>тыс. чел.</t>
  </si>
  <si>
    <t>Среднегодовая численность населения</t>
  </si>
  <si>
    <t>Общий коэффициент рождаемости</t>
  </si>
  <si>
    <t>чел. на 1000 населения</t>
  </si>
  <si>
    <t>Общий коэффициент смертности</t>
  </si>
  <si>
    <t>Естественный прирост, снижение (-)</t>
  </si>
  <si>
    <t>Миграционный прирост (убыль)</t>
  </si>
  <si>
    <t>тыс.чел.</t>
  </si>
  <si>
    <t>II.</t>
  </si>
  <si>
    <t>КОЛИЧЕСТВО ОРГАНИЗАЦИЙ, ЗАРЕГИСТРИРОВАННЫХ НА ТЕРРИТОРИИ МУНИЦИПАЛЬНОГО ОБРАЗОВАНИЯ, ВСЕГО</t>
  </si>
  <si>
    <t>единиц</t>
  </si>
  <si>
    <t>в том числе:</t>
  </si>
  <si>
    <t>количество организаций муниципальной формы собственности, всего</t>
  </si>
  <si>
    <t>Количество муниципальных унитарных предприятий</t>
  </si>
  <si>
    <t>III.</t>
  </si>
  <si>
    <t>ИНВЕСТИЦИОННАЯ ДЕЯТЕЛЬНОСТЬ</t>
  </si>
  <si>
    <t>Объем инвестиций в основной капитал (без субъектов малого предпринимательства)</t>
  </si>
  <si>
    <t>млн руб.</t>
  </si>
  <si>
    <t>Индекс физического объема инвестиций в основной капитал</t>
  </si>
  <si>
    <t>% к предыдущему году</t>
  </si>
  <si>
    <t>Индекс-дефлятор инвестиций в основной капитал</t>
  </si>
  <si>
    <t>% г/г</t>
  </si>
  <si>
    <t>IV.</t>
  </si>
  <si>
    <t>ПРОИЗВОДСТВО ТОВАРОВ И УСЛУГ</t>
  </si>
  <si>
    <t>Индекс промышленного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</si>
  <si>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</si>
  <si>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по промышленным видам экономической деятельности</t>
  </si>
  <si>
    <t xml:space="preserve">Темп роста отгрузки товаров собственного производства, выполненных работ и услуг собственными силами по промышленным видам экономической деятельности </t>
  </si>
  <si>
    <t>% к предыдущему году в действующих ценах</t>
  </si>
  <si>
    <t>Объем отгруженных товаров собственного производства, выполненных работ и услуг собственными силами – Раздел B: Добыча полезных ископаемых</t>
  </si>
  <si>
    <t>Темп роста отгрузки –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</si>
  <si>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– Раздел C: Обрабатывающие производства</t>
  </si>
  <si>
    <t>Темп роста отгрузки –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</si>
  <si>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– Раздел D: Обеспечение электрической энергией, газом и паром; кондиционирование воздуха</t>
  </si>
  <si>
    <t>Темп роста отгрузки –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</si>
  <si>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– Раздел Е: Водоснабжение, водоотведение, организация сбора и утилизации отходов, деятельность по ликвидации загрязнений</t>
  </si>
  <si>
    <t>Темп роста отгрузки – Раздел Е: Водоснабжение, водоотведение, организация сбора и утилизации отходов, деятельность по ликвидации загрязнений</t>
  </si>
  <si>
    <t>Объем работ, выполненных по виду деятельности "Строительство"</t>
  </si>
  <si>
    <t>Индекс физического объема работ, выполненных по виду деятельности "Строительство"</t>
  </si>
  <si>
    <t>Индекс-дефлятор по виду деятельности "Строительство"</t>
  </si>
  <si>
    <t>V.</t>
  </si>
  <si>
    <t>ЖИЛИЩНЫЙ ФОНД</t>
  </si>
  <si>
    <t>Ввод в эксплуатацию жилых домов за счет всех источников финансирования</t>
  </si>
  <si>
    <t>тыс. кв. м общей площади</t>
  </si>
  <si>
    <t>индивидуальные жилые дома, построенные населением за свой счет и (или) с помощью кредитов</t>
  </si>
  <si>
    <t>Общая площадь муниципального жилищного фонда</t>
  </si>
  <si>
    <t>общая площадь ветхого аварийного жилищного фонда</t>
  </si>
  <si>
    <t>VI.</t>
  </si>
  <si>
    <t>ДОХОДЫ НАСЕЛЕНИЯ</t>
  </si>
  <si>
    <t>Реальные располагаемые денежные доходы населения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</si>
  <si>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</si>
  <si>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руб.</t>
  </si>
  <si>
    <t>трудоспособного населения</t>
  </si>
  <si>
    <t>пенсионеров</t>
  </si>
  <si>
    <t>детей</t>
  </si>
  <si>
    <t>VII.</t>
  </si>
  <si>
    <t>ТРУД И ЗАНЯТОСТЬ</t>
  </si>
  <si>
    <t>Среднемесячная заработная плата работников организаций, не относящихся к субъектам малого предпринимательства</t>
  </si>
  <si>
    <t>Темп роста среднемесячной заработной платы работников организаций, не относящихся к субъектам малого предпринимательства</t>
  </si>
  <si>
    <t>Просроченная задолженность по заработной плате</t>
  </si>
  <si>
    <t>тыс. руб.</t>
  </si>
  <si>
    <t>Средний размер назначенных месячных пенсий пенсионеров, состоящих на учете в Пенсионном фонде РФ</t>
  </si>
  <si>
    <t>Среднесписочная численность работников (без внешних совместителей) по организациям, не относящимся к субъектам малого предпринимательства</t>
  </si>
  <si>
    <t>чел.</t>
  </si>
  <si>
    <t>Численность безработных, зарегистрированных в органах службы занятости</t>
  </si>
  <si>
    <t xml:space="preserve">Уровень регистрируемой безработицы </t>
  </si>
  <si>
    <t>%</t>
  </si>
  <si>
    <t>VIII.</t>
  </si>
  <si>
    <t>СОЦИАЛЬНАЯ ПОЛИТИКА</t>
  </si>
  <si>
    <t xml:space="preserve">Численность детей обучающихся в муниципальных общеобразовательных учреждениях </t>
  </si>
  <si>
    <t>Численность детей в муниципальных дошкольных образовательных учреждениях</t>
  </si>
  <si>
    <t>Обеспеченность:</t>
  </si>
  <si>
    <t xml:space="preserve">больничными койками на 10 000 человек населения </t>
  </si>
  <si>
    <t>коек</t>
  </si>
  <si>
    <t xml:space="preserve">общедоступными библиотеками </t>
  </si>
  <si>
    <t>учрежд. на 100 тыс. населения</t>
  </si>
  <si>
    <t>учреждениями культурно-досугового типа</t>
  </si>
  <si>
    <t xml:space="preserve">муниципальными дошкольными образовательными учреждениями </t>
  </si>
  <si>
    <t>мест на 1000 детей в возрасте от 1,5-7 лет</t>
  </si>
  <si>
    <t>IX.</t>
  </si>
  <si>
    <t>ПОТРЕБИТЕЛЬСКИЙ РЫНОК</t>
  </si>
  <si>
    <t>Оборот розничной торговли (без субъектов малого предпринимательства)</t>
  </si>
  <si>
    <t>Индекс физического объема оборота розничной торговли</t>
  </si>
  <si>
    <t>Индекс-дефлятор оборота розничной торговли</t>
  </si>
  <si>
    <t>Индекс потребительских цен за период с начала года</t>
  </si>
  <si>
    <t>к соответствующему периоду прошлого года, %</t>
  </si>
  <si>
    <t>Объем платных услуг населению в ценах соответствующего периода</t>
  </si>
  <si>
    <t>Индекс физического объема платных услуг населению</t>
  </si>
  <si>
    <t>Индекс-дефлятор объема платных услуг населению</t>
  </si>
  <si>
    <t>X.</t>
  </si>
  <si>
    <t>БЮДЖЕТ</t>
  </si>
  <si>
    <t>Доходы, всего</t>
  </si>
  <si>
    <t>налоговые и неналоговые доходы</t>
  </si>
  <si>
    <t>безвозмездные поступления</t>
  </si>
  <si>
    <t>Расходы, всего</t>
  </si>
  <si>
    <t>Дефицит (-), профицит (+) бюджета</t>
  </si>
  <si>
    <t>Муниципальный долг</t>
  </si>
  <si>
    <t>Просроченная кредиторская задолженность</t>
  </si>
  <si>
    <t>XI.</t>
  </si>
  <si>
    <t>ЭФФЕКТИВНОСТЬ ИСПОЛЬЗОВАНИЯ МУНИЦИПАЛЬНОЙ СОБСТВЕННОСТИ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</si>
  <si>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</si>
  <si>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</si>
  <si>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</si>
  <si>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</si>
  <si>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</si>
  <si>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4.12</t>
  </si>
  <si>
    <t>4.13</t>
  </si>
  <si>
    <t>4.14</t>
  </si>
  <si>
    <t>1.1</t>
  </si>
  <si>
    <t>1.2</t>
  </si>
  <si>
    <t>1.3</t>
  </si>
  <si>
    <t>1.4</t>
  </si>
  <si>
    <t>1.5</t>
  </si>
  <si>
    <t>1.6</t>
  </si>
  <si>
    <t>2.1</t>
  </si>
  <si>
    <t>2.2</t>
  </si>
  <si>
    <t>3.1</t>
  </si>
  <si>
    <t>3.2</t>
  </si>
  <si>
    <t>3.3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</si>
  <si>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</si>
  <si>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</si>
  <si>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</si>
  <si>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</si>
  <si>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</si>
  <si>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</si>
  <si>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</si>
  <si>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</si>
  <si>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</si>
  <si>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</si>
  <si>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</si>
  <si>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</si>
  <si>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</si>
  <si>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</si>
  <si>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</si>
  <si>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</si>
  <si>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</si>
  <si>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</si>
  <si>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</si>
  <si>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</si>
  <si>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</si>
  <si>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</si>
  <si>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</si>
  <si>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</si>
  <si>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</si>
  <si>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</si>
  <si>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</si>
  <si>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</si>
  <si>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</si>
  <si>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</si>
  <si>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8.3.1</t>
  </si>
  <si>
    <t>8.3.2</t>
  </si>
  <si>
    <t>8.3.3</t>
  </si>
  <si>
    <t>8.3.4</t>
  </si>
  <si>
    <t>9.1</t>
  </si>
  <si>
    <t>9.2</t>
  </si>
  <si>
    <t>9.3</t>
  </si>
  <si>
    <t>9.4</t>
  </si>
  <si>
    <t>9.5</t>
  </si>
  <si>
    <t>9.6</t>
  </si>
  <si>
    <t>9.7</t>
  </si>
  <si>
    <t>10.1</t>
  </si>
  <si>
    <t>10.2</t>
  </si>
  <si>
    <t>10.3</t>
  </si>
  <si>
    <t>10.4</t>
  </si>
  <si>
    <t>10.1.1</t>
  </si>
  <si>
    <t>10.1.2</t>
  </si>
  <si>
    <t>10.5</t>
  </si>
  <si>
    <t>11.1</t>
  </si>
  <si>
    <t>11.1.2</t>
  </si>
  <si>
    <t>11.1.1</t>
  </si>
  <si>
    <t>11.2</t>
  </si>
  <si>
    <t>11.3</t>
  </si>
  <si>
    <t xml:space="preserve">Отчет </t>
  </si>
  <si>
    <t xml:space="preserve">Оценка показателя </t>
  </si>
  <si>
    <t>2024 год</t>
  </si>
  <si>
    <t>Прогноз</t>
  </si>
  <si>
    <t>2025 год</t>
  </si>
  <si>
    <t>2026 год</t>
  </si>
  <si>
    <t xml:space="preserve">Одобрены  </t>
  </si>
  <si>
    <t xml:space="preserve"> Постановлением администрации местного самоуправления г.Владикавказа </t>
  </si>
  <si>
    <t>базовый</t>
  </si>
  <si>
    <t>консервативный</t>
  </si>
  <si>
    <t>-</t>
  </si>
  <si>
    <t>2027 год</t>
  </si>
  <si>
    <t>от  "_____"__________ 2025 г. №______</t>
  </si>
  <si>
    <t>2028 год</t>
  </si>
  <si>
    <t xml:space="preserve"> Основные показатели прогноза социально-экономического развития муниципального образования г.Владикавказ на 2026 год и на плановый период 2027 и 2028 годов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</si>
</sst>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6.5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color rgb="FF1A1A1A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.5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sz val="12.5"/>
      <color theme="1"/>
      <name val="Calibri"/>
      <family val="2"/>
      <scheme val="minor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Fill="1"/>
    <xf numFmtId="4" fontId="0" fillId="0" borderId="0" xfId="0" applyNumberFormat="1" applyFill="1"/>
    <xf numFmtId="0" fontId="0" fillId="0" borderId="10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0" fillId="0" borderId="10" xfId="0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3" fontId="0" fillId="0" borderId="0" xfId="0" applyNumberFormat="1" applyFill="1"/>
    <xf numFmtId="166" fontId="5" fillId="0" borderId="0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/>
    </xf>
    <xf numFmtId="4" fontId="11" fillId="0" borderId="6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166" fontId="5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5"/>
  <sheetViews>
    <sheetView tabSelected="1" view="pageBreakPreview" zoomScale="70" zoomScaleNormal="95" zoomScaleSheetLayoutView="70" workbookViewId="0">
      <pane xSplit="9" ySplit="16" topLeftCell="J84" activePane="bottomRight" state="frozen"/>
      <selection pane="topRight" activeCell="J1" sqref="J1"/>
      <selection pane="bottomLeft" activeCell="A17" sqref="A17"/>
      <selection pane="bottomRight" activeCell="K89" sqref="K89"/>
    </sheetView>
  </sheetViews>
  <sheetFormatPr defaultRowHeight="15" x14ac:dyDescent="0.25"/>
  <cols>
    <col min="1" max="1" width="7.85546875" style="1" customWidth="1"/>
    <col min="2" max="2" width="47.5703125" customWidth="1"/>
    <col min="3" max="3" width="17.85546875" customWidth="1"/>
    <col min="4" max="4" width="12.7109375" customWidth="1"/>
    <col min="5" max="5" width="15.85546875" customWidth="1"/>
    <col min="6" max="6" width="12.42578125" customWidth="1"/>
    <col min="7" max="7" width="15.85546875" customWidth="1"/>
    <col min="8" max="8" width="13.5703125" customWidth="1"/>
    <col min="9" max="9" width="15.28515625" customWidth="1"/>
    <col min="10" max="10" width="12.28515625" customWidth="1"/>
    <col min="11" max="11" width="15.42578125" customWidth="1"/>
    <col min="12" max="12" width="11.5703125" customWidth="1"/>
    <col min="14" max="14" width="14.5703125" customWidth="1"/>
    <col min="17" max="17" width="13.140625" customWidth="1"/>
  </cols>
  <sheetData>
    <row r="1" spans="1:14" ht="25.5" customHeight="1" x14ac:dyDescent="0.25">
      <c r="G1" s="36" t="s">
        <v>183</v>
      </c>
      <c r="H1" s="36"/>
      <c r="I1" s="36"/>
      <c r="J1" s="36"/>
      <c r="K1" s="36"/>
    </row>
    <row r="2" spans="1:14" ht="17.25" hidden="1" x14ac:dyDescent="0.3">
      <c r="G2" s="30"/>
      <c r="H2" s="30"/>
      <c r="I2" s="30"/>
      <c r="J2" s="30"/>
      <c r="K2" s="30"/>
    </row>
    <row r="3" spans="1:14" ht="8.25" customHeight="1" x14ac:dyDescent="0.25">
      <c r="G3" s="37" t="s">
        <v>184</v>
      </c>
      <c r="H3" s="37"/>
      <c r="I3" s="37"/>
      <c r="J3" s="37"/>
      <c r="K3" s="37"/>
    </row>
    <row r="4" spans="1:14" ht="29.25" customHeight="1" x14ac:dyDescent="0.25">
      <c r="G4" s="37"/>
      <c r="H4" s="37"/>
      <c r="I4" s="37"/>
      <c r="J4" s="37"/>
      <c r="K4" s="37"/>
    </row>
    <row r="5" spans="1:14" ht="8.25" customHeight="1" x14ac:dyDescent="0.25">
      <c r="G5" s="37"/>
      <c r="H5" s="37"/>
      <c r="I5" s="37"/>
      <c r="J5" s="37"/>
      <c r="K5" s="37"/>
    </row>
    <row r="6" spans="1:14" ht="1.5" customHeight="1" x14ac:dyDescent="0.3">
      <c r="G6" s="30"/>
      <c r="H6" s="30"/>
      <c r="I6" s="30"/>
      <c r="J6" s="30"/>
      <c r="K6" s="30"/>
    </row>
    <row r="7" spans="1:14" ht="22.5" customHeight="1" x14ac:dyDescent="0.25">
      <c r="G7" s="38" t="s">
        <v>189</v>
      </c>
      <c r="H7" s="38"/>
      <c r="I7" s="38"/>
      <c r="J7" s="38"/>
      <c r="K7" s="38"/>
    </row>
    <row r="8" spans="1:14" ht="16.5" customHeight="1" x14ac:dyDescent="0.25">
      <c r="G8" s="4"/>
      <c r="H8" s="4"/>
      <c r="I8" s="4"/>
      <c r="J8" s="4"/>
      <c r="K8" s="4"/>
    </row>
    <row r="9" spans="1:14" ht="27.75" customHeight="1" x14ac:dyDescent="0.25">
      <c r="A9" s="34" t="s">
        <v>191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4" ht="29.2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4" ht="24.75" customHeight="1" x14ac:dyDescent="0.25">
      <c r="A11" s="39"/>
      <c r="B11" s="40" t="s">
        <v>0</v>
      </c>
      <c r="C11" s="40" t="s">
        <v>1</v>
      </c>
      <c r="D11" s="41" t="s">
        <v>177</v>
      </c>
      <c r="E11" s="41" t="s">
        <v>178</v>
      </c>
      <c r="F11" s="43" t="s">
        <v>180</v>
      </c>
      <c r="G11" s="44"/>
      <c r="H11" s="44"/>
      <c r="I11" s="44"/>
      <c r="J11" s="45"/>
      <c r="K11" s="46"/>
    </row>
    <row r="12" spans="1:14" ht="24.75" customHeight="1" x14ac:dyDescent="0.25">
      <c r="A12" s="39"/>
      <c r="B12" s="40"/>
      <c r="C12" s="40"/>
      <c r="D12" s="42"/>
      <c r="E12" s="42"/>
      <c r="F12" s="43" t="s">
        <v>182</v>
      </c>
      <c r="G12" s="47"/>
      <c r="H12" s="43" t="s">
        <v>188</v>
      </c>
      <c r="I12" s="44"/>
      <c r="J12" s="43" t="s">
        <v>190</v>
      </c>
      <c r="K12" s="47"/>
    </row>
    <row r="13" spans="1:14" ht="32.25" customHeight="1" x14ac:dyDescent="0.25">
      <c r="A13" s="39"/>
      <c r="B13" s="40"/>
      <c r="C13" s="40"/>
      <c r="D13" s="20" t="s">
        <v>179</v>
      </c>
      <c r="E13" s="20" t="s">
        <v>181</v>
      </c>
      <c r="F13" s="21" t="s">
        <v>185</v>
      </c>
      <c r="G13" s="21" t="s">
        <v>186</v>
      </c>
      <c r="H13" s="21" t="s">
        <v>185</v>
      </c>
      <c r="I13" s="21" t="s">
        <v>186</v>
      </c>
      <c r="J13" s="21" t="s">
        <v>185</v>
      </c>
      <c r="K13" s="21" t="s">
        <v>186</v>
      </c>
      <c r="M13" s="13"/>
      <c r="N13" s="13"/>
    </row>
    <row r="14" spans="1:14" ht="29.25" customHeight="1" x14ac:dyDescent="0.25">
      <c r="A14" s="22" t="s">
        <v>2</v>
      </c>
      <c r="B14" s="23" t="s">
        <v>3</v>
      </c>
      <c r="C14" s="24"/>
      <c r="D14" s="24"/>
      <c r="E14" s="24"/>
      <c r="F14" s="24"/>
      <c r="G14" s="24"/>
      <c r="H14" s="24"/>
      <c r="I14" s="24"/>
      <c r="J14" s="24"/>
      <c r="K14" s="24"/>
      <c r="M14" s="13"/>
      <c r="N14" s="13"/>
    </row>
    <row r="15" spans="1:14" ht="24.75" customHeight="1" x14ac:dyDescent="0.25">
      <c r="A15" s="22" t="s">
        <v>113</v>
      </c>
      <c r="B15" s="23" t="s">
        <v>4</v>
      </c>
      <c r="C15" s="2" t="s">
        <v>5</v>
      </c>
      <c r="D15" s="51">
        <v>309.358</v>
      </c>
      <c r="E15" s="51">
        <v>309.971</v>
      </c>
      <c r="F15" s="51">
        <v>309.75200000000001</v>
      </c>
      <c r="G15" s="51">
        <v>309.637</v>
      </c>
      <c r="H15" s="51">
        <f>F15+2%</f>
        <v>309.77199999999999</v>
      </c>
      <c r="I15" s="51">
        <f>G15-5%</f>
        <v>309.58699999999999</v>
      </c>
      <c r="J15" s="51">
        <f>H15+2.2%</f>
        <v>309.79399999999998</v>
      </c>
      <c r="K15" s="51">
        <f>I15-4%</f>
        <v>309.54699999999997</v>
      </c>
      <c r="L15" s="10"/>
      <c r="M15" s="31"/>
      <c r="N15" s="31"/>
    </row>
    <row r="16" spans="1:14" ht="29.25" customHeight="1" x14ac:dyDescent="0.25">
      <c r="A16" s="22" t="s">
        <v>114</v>
      </c>
      <c r="B16" s="23" t="s">
        <v>6</v>
      </c>
      <c r="C16" s="2" t="s">
        <v>5</v>
      </c>
      <c r="D16" s="51">
        <v>309.66500000000002</v>
      </c>
      <c r="E16" s="51">
        <v>309.98899999999998</v>
      </c>
      <c r="F16" s="51">
        <v>309.56053300000002</v>
      </c>
      <c r="G16" s="51">
        <v>308.98</v>
      </c>
      <c r="H16" s="51">
        <f>F16+7%</f>
        <v>309.63053300000001</v>
      </c>
      <c r="I16" s="51">
        <f>G16-1%</f>
        <v>308.97000000000003</v>
      </c>
      <c r="J16" s="51">
        <f>H16+3%</f>
        <v>309.66053299999999</v>
      </c>
      <c r="K16" s="51">
        <f>I16-5.2%</f>
        <v>308.91800000000001</v>
      </c>
      <c r="L16" s="10"/>
      <c r="M16" s="31"/>
      <c r="N16" s="31"/>
    </row>
    <row r="17" spans="1:16" ht="39" customHeight="1" x14ac:dyDescent="0.25">
      <c r="A17" s="22" t="s">
        <v>115</v>
      </c>
      <c r="B17" s="23" t="s">
        <v>7</v>
      </c>
      <c r="C17" s="2" t="s">
        <v>8</v>
      </c>
      <c r="D17" s="8">
        <v>10.9</v>
      </c>
      <c r="E17" s="8">
        <f>(3157/E16)*1000/1000</f>
        <v>10.184232343728327</v>
      </c>
      <c r="F17" s="52">
        <v>10</v>
      </c>
      <c r="G17" s="52">
        <v>9.5</v>
      </c>
      <c r="H17" s="52">
        <v>9.8000000000000007</v>
      </c>
      <c r="I17" s="8">
        <v>9.44</v>
      </c>
      <c r="J17" s="8">
        <v>10</v>
      </c>
      <c r="K17" s="8">
        <v>8.6999999999999993</v>
      </c>
      <c r="L17" s="10"/>
      <c r="M17" s="32"/>
      <c r="N17" s="32"/>
    </row>
    <row r="18" spans="1:16" ht="33.75" customHeight="1" x14ac:dyDescent="0.25">
      <c r="A18" s="22" t="s">
        <v>116</v>
      </c>
      <c r="B18" s="23" t="s">
        <v>9</v>
      </c>
      <c r="C18" s="2" t="s">
        <v>8</v>
      </c>
      <c r="D18" s="52">
        <v>9.8000000000000007</v>
      </c>
      <c r="E18" s="8">
        <f>(4012/E16)*1000/1000</f>
        <v>12.942394730135586</v>
      </c>
      <c r="F18" s="52">
        <v>11</v>
      </c>
      <c r="G18" s="8">
        <v>10.7</v>
      </c>
      <c r="H18" s="8">
        <v>10.7</v>
      </c>
      <c r="I18" s="8">
        <v>10.81</v>
      </c>
      <c r="J18" s="8">
        <v>10.7</v>
      </c>
      <c r="K18" s="8">
        <v>10.7</v>
      </c>
      <c r="L18" s="10"/>
      <c r="M18" s="11"/>
      <c r="N18" s="10"/>
    </row>
    <row r="19" spans="1:16" ht="39" customHeight="1" x14ac:dyDescent="0.25">
      <c r="A19" s="22" t="s">
        <v>117</v>
      </c>
      <c r="B19" s="23" t="s">
        <v>10</v>
      </c>
      <c r="C19" s="2" t="s">
        <v>8</v>
      </c>
      <c r="D19" s="8">
        <f>D17-D18</f>
        <v>1.0999999999999996</v>
      </c>
      <c r="E19" s="8">
        <f>E17-E18</f>
        <v>-2.7581623864072586</v>
      </c>
      <c r="F19" s="8">
        <f>F17-F18</f>
        <v>-1</v>
      </c>
      <c r="G19" s="8">
        <f>G17-G18</f>
        <v>-1.1999999999999993</v>
      </c>
      <c r="H19" s="8">
        <f>H17-H18</f>
        <v>-0.89999999999999858</v>
      </c>
      <c r="I19" s="8">
        <f>I17-I18</f>
        <v>-1.370000000000001</v>
      </c>
      <c r="J19" s="8">
        <f>J17-J18</f>
        <v>-0.69999999999999929</v>
      </c>
      <c r="K19" s="8">
        <f>K17-K18</f>
        <v>-2</v>
      </c>
      <c r="L19" s="10"/>
      <c r="M19" s="10"/>
      <c r="N19" s="10"/>
    </row>
    <row r="20" spans="1:16" ht="24" customHeight="1" x14ac:dyDescent="0.25">
      <c r="A20" s="22" t="s">
        <v>118</v>
      </c>
      <c r="B20" s="23" t="s">
        <v>11</v>
      </c>
      <c r="C20" s="2" t="s">
        <v>12</v>
      </c>
      <c r="D20" s="18">
        <v>-0.6</v>
      </c>
      <c r="E20" s="18">
        <v>-1.2</v>
      </c>
      <c r="F20" s="18">
        <v>-2.1</v>
      </c>
      <c r="G20" s="18">
        <v>-2.4</v>
      </c>
      <c r="H20" s="18">
        <v>-1.8</v>
      </c>
      <c r="I20" s="18">
        <v>-2.2999999999999998</v>
      </c>
      <c r="J20" s="18">
        <v>-1.8</v>
      </c>
      <c r="K20" s="18">
        <v>-2.1</v>
      </c>
      <c r="L20" s="10"/>
      <c r="M20" s="10"/>
      <c r="N20" s="10"/>
    </row>
    <row r="21" spans="1:16" ht="57.75" customHeight="1" x14ac:dyDescent="0.25">
      <c r="A21" s="22" t="s">
        <v>13</v>
      </c>
      <c r="B21" s="23" t="s">
        <v>14</v>
      </c>
      <c r="C21" s="2" t="s">
        <v>15</v>
      </c>
      <c r="D21" s="53">
        <v>5972</v>
      </c>
      <c r="E21" s="53">
        <v>6125</v>
      </c>
      <c r="F21" s="53">
        <f>E21*100.5%</f>
        <v>6155.6249999999991</v>
      </c>
      <c r="G21" s="53">
        <v>6109</v>
      </c>
      <c r="H21" s="53">
        <f>F21*100.9%</f>
        <v>6211.0256250000002</v>
      </c>
      <c r="I21" s="53">
        <v>6122</v>
      </c>
      <c r="J21" s="53">
        <f>H21*101.1%</f>
        <v>6279.3469068749991</v>
      </c>
      <c r="K21" s="53">
        <f>I21*99.5%</f>
        <v>6091.39</v>
      </c>
      <c r="L21" s="10"/>
      <c r="M21" s="10"/>
      <c r="N21" s="10"/>
      <c r="P21" s="9"/>
    </row>
    <row r="22" spans="1:16" ht="20.25" customHeight="1" x14ac:dyDescent="0.25">
      <c r="A22" s="22"/>
      <c r="B22" s="23" t="s">
        <v>16</v>
      </c>
      <c r="C22" s="2"/>
      <c r="D22" s="18"/>
      <c r="E22" s="18"/>
      <c r="F22" s="18"/>
      <c r="G22" s="18"/>
      <c r="H22" s="18"/>
      <c r="I22" s="18"/>
      <c r="J22" s="18"/>
      <c r="K22" s="18"/>
      <c r="L22" s="10"/>
      <c r="M22" s="10"/>
      <c r="N22" s="10"/>
    </row>
    <row r="23" spans="1:16" ht="36" customHeight="1" x14ac:dyDescent="0.25">
      <c r="A23" s="22" t="s">
        <v>119</v>
      </c>
      <c r="B23" s="23" t="s">
        <v>17</v>
      </c>
      <c r="C23" s="2" t="s">
        <v>15</v>
      </c>
      <c r="D23" s="18">
        <v>138</v>
      </c>
      <c r="E23" s="18">
        <v>139</v>
      </c>
      <c r="F23" s="18">
        <v>135</v>
      </c>
      <c r="G23" s="18">
        <v>135</v>
      </c>
      <c r="H23" s="18">
        <v>135</v>
      </c>
      <c r="I23" s="18">
        <v>135</v>
      </c>
      <c r="J23" s="18">
        <v>135</v>
      </c>
      <c r="K23" s="18">
        <v>135</v>
      </c>
      <c r="L23" s="33"/>
      <c r="M23" s="10"/>
      <c r="N23" s="10"/>
    </row>
    <row r="24" spans="1:16" ht="30.75" customHeight="1" x14ac:dyDescent="0.25">
      <c r="A24" s="22" t="s">
        <v>120</v>
      </c>
      <c r="B24" s="23" t="s">
        <v>18</v>
      </c>
      <c r="C24" s="2" t="s">
        <v>15</v>
      </c>
      <c r="D24" s="18">
        <v>4</v>
      </c>
      <c r="E24" s="18">
        <v>4</v>
      </c>
      <c r="F24" s="18">
        <v>1</v>
      </c>
      <c r="G24" s="18">
        <v>1</v>
      </c>
      <c r="H24" s="18">
        <v>1</v>
      </c>
      <c r="I24" s="18">
        <v>1</v>
      </c>
      <c r="J24" s="18">
        <v>1</v>
      </c>
      <c r="K24" s="18">
        <v>1</v>
      </c>
      <c r="L24" s="33"/>
      <c r="M24" s="10"/>
      <c r="N24" s="10"/>
      <c r="O24" s="5"/>
      <c r="P24" s="5"/>
    </row>
    <row r="25" spans="1:16" ht="30" customHeight="1" x14ac:dyDescent="0.25">
      <c r="A25" s="22" t="s">
        <v>19</v>
      </c>
      <c r="B25" s="23" t="s">
        <v>20</v>
      </c>
      <c r="C25" s="2"/>
      <c r="D25" s="18"/>
      <c r="E25" s="18"/>
      <c r="F25" s="18"/>
      <c r="G25" s="18"/>
      <c r="H25" s="18"/>
      <c r="I25" s="18"/>
      <c r="J25" s="18"/>
      <c r="K25" s="18"/>
      <c r="L25" s="10"/>
      <c r="M25" s="10"/>
      <c r="N25" s="10"/>
    </row>
    <row r="26" spans="1:16" ht="42" customHeight="1" x14ac:dyDescent="0.25">
      <c r="A26" s="22" t="s">
        <v>121</v>
      </c>
      <c r="B26" s="23" t="s">
        <v>21</v>
      </c>
      <c r="C26" s="2" t="s">
        <v>22</v>
      </c>
      <c r="D26" s="8">
        <v>14388.3</v>
      </c>
      <c r="E26" s="8">
        <f>D26*102%</f>
        <v>14676.065999999999</v>
      </c>
      <c r="F26" s="8">
        <f>E26*106%</f>
        <v>15556.62996</v>
      </c>
      <c r="G26" s="8">
        <f>E26*100.5%</f>
        <v>14749.446329999997</v>
      </c>
      <c r="H26" s="8">
        <f>F26*107%</f>
        <v>16645.5940572</v>
      </c>
      <c r="I26" s="8">
        <f>G26*100.5%</f>
        <v>14823.193561649996</v>
      </c>
      <c r="J26" s="8">
        <f>H26*107%</f>
        <v>17810.785641204002</v>
      </c>
      <c r="K26" s="8">
        <f>I26*100%</f>
        <v>14823.193561649996</v>
      </c>
      <c r="L26" s="33"/>
      <c r="M26" s="10"/>
      <c r="N26" s="10"/>
    </row>
    <row r="27" spans="1:16" ht="45" customHeight="1" x14ac:dyDescent="0.25">
      <c r="A27" s="22" t="s">
        <v>122</v>
      </c>
      <c r="B27" s="23" t="s">
        <v>23</v>
      </c>
      <c r="C27" s="2" t="s">
        <v>24</v>
      </c>
      <c r="D27" s="8">
        <v>93.8</v>
      </c>
      <c r="E27" s="8">
        <f>E26/(D26*E28%)*100</f>
        <v>94.619666048237477</v>
      </c>
      <c r="F27" s="8">
        <f>F26/(E26*F28%)*100</f>
        <v>100.28382213812679</v>
      </c>
      <c r="G27" s="8">
        <f>G26/(E26*G28%)*100</f>
        <v>95.441595441595425</v>
      </c>
      <c r="H27" s="8">
        <f>H26/(F26*H28%)*100</f>
        <v>102.4904214559387</v>
      </c>
      <c r="I27" s="8">
        <f>I26/(G26*I28%)*100</f>
        <v>96.264367816091948</v>
      </c>
      <c r="J27" s="8">
        <f>J26/(H26*J28%)*100</f>
        <v>102.58868648130395</v>
      </c>
      <c r="K27" s="8">
        <f>K26/(I26*K28%)*100</f>
        <v>95.877277085330789</v>
      </c>
      <c r="L27" s="33"/>
      <c r="M27" s="13"/>
      <c r="N27" s="10"/>
    </row>
    <row r="28" spans="1:16" ht="29.25" customHeight="1" x14ac:dyDescent="0.25">
      <c r="A28" s="22" t="s">
        <v>123</v>
      </c>
      <c r="B28" s="23" t="s">
        <v>25</v>
      </c>
      <c r="C28" s="6" t="s">
        <v>26</v>
      </c>
      <c r="D28" s="54">
        <v>107.2</v>
      </c>
      <c r="E28" s="54">
        <v>107.8</v>
      </c>
      <c r="F28" s="8">
        <v>105.7</v>
      </c>
      <c r="G28" s="8">
        <v>105.3</v>
      </c>
      <c r="H28" s="8">
        <v>104.4</v>
      </c>
      <c r="I28" s="8">
        <v>104.4</v>
      </c>
      <c r="J28" s="8">
        <v>104.3</v>
      </c>
      <c r="K28" s="8">
        <v>104.3</v>
      </c>
      <c r="L28" s="14"/>
      <c r="M28" s="10"/>
      <c r="N28" s="10"/>
    </row>
    <row r="29" spans="1:16" ht="32.25" customHeight="1" x14ac:dyDescent="0.25">
      <c r="A29" s="22" t="s">
        <v>27</v>
      </c>
      <c r="B29" s="23" t="s">
        <v>28</v>
      </c>
      <c r="C29" s="2"/>
      <c r="D29" s="18"/>
      <c r="E29" s="18"/>
      <c r="F29" s="18"/>
      <c r="G29" s="18"/>
      <c r="H29" s="18"/>
      <c r="I29" s="18"/>
      <c r="J29" s="18"/>
      <c r="K29" s="18"/>
      <c r="L29" s="10"/>
      <c r="M29" s="10"/>
      <c r="N29" s="10"/>
    </row>
    <row r="30" spans="1:16" ht="60" customHeight="1" x14ac:dyDescent="0.25">
      <c r="A30" s="22" t="s">
        <v>124</v>
      </c>
      <c r="B30" s="23" t="s">
        <v>29</v>
      </c>
      <c r="C30" s="2" t="s">
        <v>30</v>
      </c>
      <c r="D30" s="55">
        <v>99.9</v>
      </c>
      <c r="E30" s="55">
        <v>100</v>
      </c>
      <c r="F30" s="55">
        <v>100.1</v>
      </c>
      <c r="G30" s="55">
        <v>100</v>
      </c>
      <c r="H30" s="55">
        <v>100.2</v>
      </c>
      <c r="I30" s="55">
        <v>100.1</v>
      </c>
      <c r="J30" s="55">
        <v>100.3</v>
      </c>
      <c r="K30" s="55">
        <v>100.2</v>
      </c>
      <c r="L30" s="14"/>
      <c r="M30" s="10"/>
      <c r="N30" s="10"/>
    </row>
    <row r="31" spans="1:16" ht="57.75" customHeight="1" x14ac:dyDescent="0.25">
      <c r="A31" s="22" t="s">
        <v>125</v>
      </c>
      <c r="B31" s="23" t="s">
        <v>31</v>
      </c>
      <c r="C31" s="2" t="s">
        <v>22</v>
      </c>
      <c r="D31" s="8">
        <v>36251.1</v>
      </c>
      <c r="E31" s="8">
        <f>D31*103%</f>
        <v>37338.633000000002</v>
      </c>
      <c r="F31" s="8">
        <f>E31*F32%</f>
        <v>38906.855586000005</v>
      </c>
      <c r="G31" s="8">
        <f>E31*G32%</f>
        <v>38458.791990000005</v>
      </c>
      <c r="H31" s="8">
        <f>F31*H32%</f>
        <v>41513.614910262004</v>
      </c>
      <c r="I31" s="8">
        <f>G31*I32%</f>
        <v>39997.143669600009</v>
      </c>
      <c r="J31" s="8">
        <f>H31*J32%</f>
        <v>45125.299407454797</v>
      </c>
      <c r="K31" s="8">
        <f>I31*K32%</f>
        <v>41797.015134732006</v>
      </c>
      <c r="L31" s="10"/>
      <c r="M31" s="10"/>
      <c r="N31" s="10"/>
    </row>
    <row r="32" spans="1:16" ht="63.75" customHeight="1" x14ac:dyDescent="0.25">
      <c r="A32" s="22" t="s">
        <v>126</v>
      </c>
      <c r="B32" s="23" t="s">
        <v>32</v>
      </c>
      <c r="C32" s="2" t="s">
        <v>33</v>
      </c>
      <c r="D32" s="8">
        <v>101.7</v>
      </c>
      <c r="E32" s="8">
        <f>E31*100/D31</f>
        <v>103.00000000000001</v>
      </c>
      <c r="F32" s="8">
        <v>104.2</v>
      </c>
      <c r="G32" s="8">
        <v>103</v>
      </c>
      <c r="H32" s="8">
        <v>106.7</v>
      </c>
      <c r="I32" s="8">
        <v>104</v>
      </c>
      <c r="J32" s="8">
        <v>108.7</v>
      </c>
      <c r="K32" s="8">
        <v>104.5</v>
      </c>
      <c r="L32" s="10"/>
      <c r="M32" s="10"/>
      <c r="N32" s="10"/>
    </row>
    <row r="33" spans="1:14" ht="65.25" customHeight="1" x14ac:dyDescent="0.25">
      <c r="A33" s="22" t="s">
        <v>127</v>
      </c>
      <c r="B33" s="23" t="s">
        <v>34</v>
      </c>
      <c r="C33" s="2" t="s">
        <v>22</v>
      </c>
      <c r="D33" s="8">
        <v>561.1</v>
      </c>
      <c r="E33" s="8">
        <v>594.4</v>
      </c>
      <c r="F33" s="8">
        <f>E33*F34%</f>
        <v>615.20399999999995</v>
      </c>
      <c r="G33" s="8">
        <f>E33*G34%</f>
        <v>595.58879999999999</v>
      </c>
      <c r="H33" s="8">
        <f>F33*H34%</f>
        <v>644.11858799999993</v>
      </c>
      <c r="I33" s="8">
        <f>G33*I34%</f>
        <v>592.61085600000001</v>
      </c>
      <c r="J33" s="8">
        <f>H33*J34%</f>
        <v>656.35684117200003</v>
      </c>
      <c r="K33" s="8">
        <f>I33*K34%</f>
        <v>594.38868856799991</v>
      </c>
      <c r="L33" s="10"/>
      <c r="M33" s="10"/>
      <c r="N33" s="10"/>
    </row>
    <row r="34" spans="1:14" ht="60" customHeight="1" x14ac:dyDescent="0.25">
      <c r="A34" s="22" t="s">
        <v>128</v>
      </c>
      <c r="B34" s="23" t="s">
        <v>35</v>
      </c>
      <c r="C34" s="2" t="s">
        <v>33</v>
      </c>
      <c r="D34" s="8">
        <v>110.2</v>
      </c>
      <c r="E34" s="8">
        <f>E33*100/D33</f>
        <v>105.93477098556407</v>
      </c>
      <c r="F34" s="8">
        <v>103.5</v>
      </c>
      <c r="G34" s="8">
        <v>100.2</v>
      </c>
      <c r="H34" s="8">
        <v>104.7</v>
      </c>
      <c r="I34" s="8">
        <v>99.5</v>
      </c>
      <c r="J34" s="8">
        <v>101.9</v>
      </c>
      <c r="K34" s="8">
        <v>100.3</v>
      </c>
      <c r="L34" s="10"/>
      <c r="M34" s="10"/>
      <c r="N34" s="10"/>
    </row>
    <row r="35" spans="1:14" ht="64.5" customHeight="1" x14ac:dyDescent="0.25">
      <c r="A35" s="22" t="s">
        <v>129</v>
      </c>
      <c r="B35" s="23" t="s">
        <v>36</v>
      </c>
      <c r="C35" s="2" t="s">
        <v>22</v>
      </c>
      <c r="D35" s="8">
        <v>14532.9</v>
      </c>
      <c r="E35" s="8">
        <v>13753.1</v>
      </c>
      <c r="F35" s="8">
        <f>E35*F36%</f>
        <v>14138.186800000001</v>
      </c>
      <c r="G35" s="8">
        <f>E35*G36%</f>
        <v>13684.334500000001</v>
      </c>
      <c r="H35" s="8">
        <f>F35*H36%</f>
        <v>14562.332404000002</v>
      </c>
      <c r="I35" s="8">
        <f>G35*I36%</f>
        <v>13588.544158500001</v>
      </c>
      <c r="J35" s="8">
        <f>H35*J36%</f>
        <v>15086.576370544002</v>
      </c>
      <c r="K35" s="8">
        <f>I35*K36%</f>
        <v>13901.0806741455</v>
      </c>
      <c r="L35" s="10"/>
      <c r="M35" s="10"/>
      <c r="N35" s="10"/>
    </row>
    <row r="36" spans="1:14" ht="60" customHeight="1" x14ac:dyDescent="0.25">
      <c r="A36" s="22" t="s">
        <v>130</v>
      </c>
      <c r="B36" s="23" t="s">
        <v>37</v>
      </c>
      <c r="C36" s="2" t="s">
        <v>33</v>
      </c>
      <c r="D36" s="8">
        <v>85.1</v>
      </c>
      <c r="E36" s="8">
        <f>E35*100/D35</f>
        <v>94.634243681577658</v>
      </c>
      <c r="F36" s="8">
        <v>102.8</v>
      </c>
      <c r="G36" s="8">
        <v>99.5</v>
      </c>
      <c r="H36" s="8">
        <v>103</v>
      </c>
      <c r="I36" s="8">
        <v>99.3</v>
      </c>
      <c r="J36" s="8">
        <v>103.6</v>
      </c>
      <c r="K36" s="8">
        <v>102.3</v>
      </c>
      <c r="L36" s="10"/>
      <c r="M36" s="10"/>
      <c r="N36" s="10"/>
    </row>
    <row r="37" spans="1:14" ht="78" customHeight="1" x14ac:dyDescent="0.25">
      <c r="A37" s="22" t="s">
        <v>131</v>
      </c>
      <c r="B37" s="23" t="s">
        <v>38</v>
      </c>
      <c r="C37" s="2" t="s">
        <v>22</v>
      </c>
      <c r="D37" s="8">
        <v>16729.900000000001</v>
      </c>
      <c r="E37" s="8">
        <v>17623.8</v>
      </c>
      <c r="F37" s="8">
        <f>E37*F38%</f>
        <v>18363.999599999999</v>
      </c>
      <c r="G37" s="8">
        <f>E37*G38%</f>
        <v>17711.918999999998</v>
      </c>
      <c r="H37" s="8">
        <f>F37*H38%</f>
        <v>19282.19958</v>
      </c>
      <c r="I37" s="8">
        <f>G37*I38%</f>
        <v>17889.038189999999</v>
      </c>
      <c r="J37" s="8">
        <f>H37*J38%</f>
        <v>20381.284956060001</v>
      </c>
      <c r="K37" s="8">
        <f>I37*K38%</f>
        <v>18461.487412080001</v>
      </c>
      <c r="L37" s="10"/>
      <c r="M37" s="10"/>
      <c r="N37" s="10"/>
    </row>
    <row r="38" spans="1:14" ht="54" customHeight="1" x14ac:dyDescent="0.25">
      <c r="A38" s="22" t="s">
        <v>132</v>
      </c>
      <c r="B38" s="23" t="s">
        <v>39</v>
      </c>
      <c r="C38" s="2" t="s">
        <v>33</v>
      </c>
      <c r="D38" s="8">
        <v>103.3</v>
      </c>
      <c r="E38" s="8">
        <f>E37*100/D37</f>
        <v>105.3431281717165</v>
      </c>
      <c r="F38" s="8">
        <v>104.2</v>
      </c>
      <c r="G38" s="8">
        <v>100.5</v>
      </c>
      <c r="H38" s="8">
        <v>105</v>
      </c>
      <c r="I38" s="8">
        <v>101</v>
      </c>
      <c r="J38" s="8">
        <v>105.7</v>
      </c>
      <c r="K38" s="8">
        <v>103.2</v>
      </c>
      <c r="L38" s="10"/>
      <c r="M38" s="10"/>
      <c r="N38" s="10"/>
    </row>
    <row r="39" spans="1:14" ht="87.75" customHeight="1" x14ac:dyDescent="0.25">
      <c r="A39" s="22" t="s">
        <v>133</v>
      </c>
      <c r="B39" s="23" t="s">
        <v>40</v>
      </c>
      <c r="C39" s="2" t="s">
        <v>22</v>
      </c>
      <c r="D39" s="8">
        <v>1975.8</v>
      </c>
      <c r="E39" s="8">
        <v>1852.6</v>
      </c>
      <c r="F39" s="8">
        <f>E39*F40%</f>
        <v>1904.4728</v>
      </c>
      <c r="G39" s="8">
        <f>E39*G40%</f>
        <v>1871.126</v>
      </c>
      <c r="H39" s="8">
        <f>F39*H40%</f>
        <v>1965.4159296</v>
      </c>
      <c r="I39" s="8">
        <f>G39*I40%</f>
        <v>1927.2597800000001</v>
      </c>
      <c r="J39" s="8">
        <f>H39*J40%</f>
        <v>2042.0671508544003</v>
      </c>
      <c r="K39" s="8">
        <f>I39*K40%</f>
        <v>1975.4412745</v>
      </c>
      <c r="L39" s="10"/>
      <c r="M39" s="10"/>
      <c r="N39" s="10"/>
    </row>
    <row r="40" spans="1:14" ht="60" customHeight="1" x14ac:dyDescent="0.25">
      <c r="A40" s="22" t="s">
        <v>134</v>
      </c>
      <c r="B40" s="23" t="s">
        <v>41</v>
      </c>
      <c r="C40" s="2" t="s">
        <v>33</v>
      </c>
      <c r="D40" s="8">
        <v>107.8</v>
      </c>
      <c r="E40" s="8">
        <f>E39*100/D39</f>
        <v>93.764551067921857</v>
      </c>
      <c r="F40" s="8">
        <v>102.8</v>
      </c>
      <c r="G40" s="8">
        <v>101</v>
      </c>
      <c r="H40" s="8">
        <v>103.2</v>
      </c>
      <c r="I40" s="8">
        <v>103</v>
      </c>
      <c r="J40" s="8">
        <v>103.9</v>
      </c>
      <c r="K40" s="8">
        <v>102.5</v>
      </c>
      <c r="L40" s="10"/>
      <c r="M40" s="10"/>
      <c r="N40" s="10"/>
    </row>
    <row r="41" spans="1:14" ht="39.75" customHeight="1" x14ac:dyDescent="0.25">
      <c r="A41" s="22" t="s">
        <v>110</v>
      </c>
      <c r="B41" s="23" t="s">
        <v>42</v>
      </c>
      <c r="C41" s="2" t="s">
        <v>22</v>
      </c>
      <c r="D41" s="8">
        <v>1653.4</v>
      </c>
      <c r="E41" s="8">
        <f>D41*E42*E43/100/100</f>
        <v>1775.8508040000004</v>
      </c>
      <c r="F41" s="8">
        <f>D41*F42*F43/100/100</f>
        <v>1772.6928099999998</v>
      </c>
      <c r="G41" s="8">
        <f>D41*G42*G43/100/100</f>
        <v>1700.0556411999999</v>
      </c>
      <c r="H41" s="8">
        <f>F41*H42*H43/100/100</f>
        <v>1921.0051539486499</v>
      </c>
      <c r="I41" s="8">
        <f>G41*I42*I43/100/100</f>
        <v>1803.2065172298096</v>
      </c>
      <c r="J41" s="8">
        <f>H41*J42*J43/100/100</f>
        <v>2107.7960110980007</v>
      </c>
      <c r="K41" s="8">
        <f>I41*K42*K43/100/100</f>
        <v>1961.6164065619314</v>
      </c>
      <c r="L41" s="10"/>
      <c r="M41" s="10"/>
      <c r="N41" s="10"/>
    </row>
    <row r="42" spans="1:14" ht="43.5" customHeight="1" x14ac:dyDescent="0.25">
      <c r="A42" s="22" t="s">
        <v>111</v>
      </c>
      <c r="B42" s="23" t="s">
        <v>43</v>
      </c>
      <c r="C42" s="2" t="s">
        <v>24</v>
      </c>
      <c r="D42" s="8">
        <v>110.8</v>
      </c>
      <c r="E42" s="8">
        <v>102</v>
      </c>
      <c r="F42" s="8">
        <v>102.5</v>
      </c>
      <c r="G42" s="8">
        <v>98.3</v>
      </c>
      <c r="H42" s="8">
        <v>103.7</v>
      </c>
      <c r="I42" s="8">
        <v>101.5</v>
      </c>
      <c r="J42" s="8">
        <v>105.2</v>
      </c>
      <c r="K42" s="8">
        <v>104.3</v>
      </c>
      <c r="L42" s="14"/>
      <c r="M42" s="10"/>
      <c r="N42" s="10"/>
    </row>
    <row r="43" spans="1:14" ht="31.5" customHeight="1" x14ac:dyDescent="0.25">
      <c r="A43" s="22" t="s">
        <v>112</v>
      </c>
      <c r="B43" s="23" t="s">
        <v>44</v>
      </c>
      <c r="C43" s="2" t="s">
        <v>26</v>
      </c>
      <c r="D43" s="8">
        <v>114.5</v>
      </c>
      <c r="E43" s="56">
        <v>105.3</v>
      </c>
      <c r="F43" s="56">
        <v>104.6</v>
      </c>
      <c r="G43" s="56">
        <v>104.6</v>
      </c>
      <c r="H43" s="56">
        <v>104.5</v>
      </c>
      <c r="I43" s="56">
        <v>104.5</v>
      </c>
      <c r="J43" s="56">
        <v>104.3</v>
      </c>
      <c r="K43" s="57">
        <v>104.3</v>
      </c>
      <c r="L43" s="14"/>
      <c r="M43" s="10"/>
      <c r="N43" s="10"/>
    </row>
    <row r="44" spans="1:14" ht="24" customHeight="1" x14ac:dyDescent="0.25">
      <c r="A44" s="22" t="s">
        <v>45</v>
      </c>
      <c r="B44" s="23" t="s">
        <v>46</v>
      </c>
      <c r="C44" s="2"/>
      <c r="D44" s="18"/>
      <c r="E44" s="18"/>
      <c r="F44" s="18"/>
      <c r="G44" s="18"/>
      <c r="H44" s="18"/>
      <c r="I44" s="18"/>
      <c r="J44" s="18"/>
      <c r="K44" s="18"/>
      <c r="L44" s="10"/>
      <c r="M44" s="10"/>
      <c r="N44" s="10"/>
    </row>
    <row r="45" spans="1:14" ht="40.5" customHeight="1" x14ac:dyDescent="0.25">
      <c r="A45" s="22" t="s">
        <v>135</v>
      </c>
      <c r="B45" s="23" t="s">
        <v>47</v>
      </c>
      <c r="C45" s="2" t="s">
        <v>48</v>
      </c>
      <c r="D45" s="8">
        <v>355.9</v>
      </c>
      <c r="E45" s="8">
        <f>D45*88%</f>
        <v>313.19200000000001</v>
      </c>
      <c r="F45" s="8">
        <f>D45*99.5%</f>
        <v>354.12049999999999</v>
      </c>
      <c r="G45" s="8">
        <f>D45*88.2%</f>
        <v>313.90379999999999</v>
      </c>
      <c r="H45" s="8">
        <f>F45*104.9%</f>
        <v>371.47240450000004</v>
      </c>
      <c r="I45" s="8">
        <f>G45*104.5%</f>
        <v>328.02947099999994</v>
      </c>
      <c r="J45" s="8">
        <f>H45*105%</f>
        <v>390.04602472500005</v>
      </c>
      <c r="K45" s="8">
        <f>I45*104.8%</f>
        <v>343.77488560799998</v>
      </c>
      <c r="L45" s="15"/>
      <c r="M45" s="10"/>
      <c r="N45" s="10"/>
    </row>
    <row r="46" spans="1:14" ht="21.75" customHeight="1" x14ac:dyDescent="0.25">
      <c r="A46" s="22"/>
      <c r="B46" s="23" t="s">
        <v>16</v>
      </c>
      <c r="C46" s="2"/>
      <c r="D46" s="8"/>
      <c r="E46" s="8"/>
      <c r="F46" s="8"/>
      <c r="G46" s="8"/>
      <c r="H46" s="8"/>
      <c r="I46" s="8"/>
      <c r="J46" s="8"/>
      <c r="K46" s="8"/>
      <c r="L46" s="10"/>
      <c r="M46" s="10"/>
      <c r="N46" s="10"/>
    </row>
    <row r="47" spans="1:14" ht="44.25" customHeight="1" x14ac:dyDescent="0.25">
      <c r="A47" s="22" t="s">
        <v>136</v>
      </c>
      <c r="B47" s="23" t="s">
        <v>49</v>
      </c>
      <c r="C47" s="2" t="s">
        <v>48</v>
      </c>
      <c r="D47" s="8">
        <v>84.7</v>
      </c>
      <c r="E47" s="8">
        <v>81.3</v>
      </c>
      <c r="F47" s="8">
        <f>D47*90%</f>
        <v>76.23</v>
      </c>
      <c r="G47" s="8">
        <f>D47*85%</f>
        <v>71.995000000000005</v>
      </c>
      <c r="H47" s="8">
        <f>F47*102%</f>
        <v>77.754600000000011</v>
      </c>
      <c r="I47" s="8">
        <f>G47*100%</f>
        <v>71.995000000000005</v>
      </c>
      <c r="J47" s="8">
        <f>H47*105%</f>
        <v>81.642330000000015</v>
      </c>
      <c r="K47" s="8">
        <f>I47*103%</f>
        <v>74.15485000000001</v>
      </c>
      <c r="L47" s="15"/>
      <c r="M47" s="10"/>
      <c r="N47" s="10"/>
    </row>
    <row r="48" spans="1:14" ht="45.75" customHeight="1" x14ac:dyDescent="0.25">
      <c r="A48" s="22" t="s">
        <v>137</v>
      </c>
      <c r="B48" s="25" t="s">
        <v>50</v>
      </c>
      <c r="C48" s="19" t="s">
        <v>48</v>
      </c>
      <c r="D48" s="8">
        <v>12099.2</v>
      </c>
      <c r="E48" s="8">
        <v>12209.6</v>
      </c>
      <c r="F48" s="8">
        <v>12359</v>
      </c>
      <c r="G48" s="8">
        <v>12309</v>
      </c>
      <c r="H48" s="8">
        <v>12502</v>
      </c>
      <c r="I48" s="8">
        <v>12409</v>
      </c>
      <c r="J48" s="8">
        <v>12659</v>
      </c>
      <c r="K48" s="8">
        <v>12509</v>
      </c>
      <c r="L48" s="10"/>
      <c r="M48" s="10"/>
      <c r="N48" s="10"/>
    </row>
    <row r="49" spans="1:14" ht="22.5" customHeight="1" x14ac:dyDescent="0.25">
      <c r="A49" s="22"/>
      <c r="B49" s="23" t="s">
        <v>16</v>
      </c>
      <c r="C49" s="2"/>
      <c r="D49" s="18"/>
      <c r="E49" s="18"/>
      <c r="F49" s="18"/>
      <c r="G49" s="18"/>
      <c r="H49" s="18"/>
      <c r="I49" s="18"/>
      <c r="J49" s="18"/>
      <c r="K49" s="18"/>
      <c r="L49" s="10"/>
      <c r="M49" s="10"/>
      <c r="N49" s="10"/>
    </row>
    <row r="50" spans="1:14" ht="39" customHeight="1" x14ac:dyDescent="0.25">
      <c r="A50" s="22" t="s">
        <v>138</v>
      </c>
      <c r="B50" s="23" t="s">
        <v>51</v>
      </c>
      <c r="C50" s="2" t="s">
        <v>48</v>
      </c>
      <c r="D50" s="18">
        <v>57.3</v>
      </c>
      <c r="E50" s="18">
        <v>66</v>
      </c>
      <c r="F50" s="18">
        <v>50</v>
      </c>
      <c r="G50" s="18">
        <v>35</v>
      </c>
      <c r="H50" s="18">
        <v>50</v>
      </c>
      <c r="I50" s="18">
        <v>35</v>
      </c>
      <c r="J50" s="18">
        <v>50</v>
      </c>
      <c r="K50" s="18">
        <v>35</v>
      </c>
      <c r="L50" s="29"/>
      <c r="M50" s="10"/>
      <c r="N50" s="10"/>
    </row>
    <row r="51" spans="1:14" ht="20.25" customHeight="1" x14ac:dyDescent="0.25">
      <c r="A51" s="22" t="s">
        <v>52</v>
      </c>
      <c r="B51" s="23" t="s">
        <v>53</v>
      </c>
      <c r="C51" s="2"/>
      <c r="D51" s="18"/>
      <c r="E51" s="18"/>
      <c r="F51" s="48"/>
      <c r="G51" s="18"/>
      <c r="H51" s="18"/>
      <c r="I51" s="18"/>
      <c r="J51" s="18"/>
      <c r="K51" s="18"/>
      <c r="L51" s="13"/>
      <c r="M51" s="10"/>
      <c r="N51" s="10"/>
    </row>
    <row r="52" spans="1:14" ht="31.5" customHeight="1" x14ac:dyDescent="0.25">
      <c r="A52" s="22" t="s">
        <v>139</v>
      </c>
      <c r="B52" s="23" t="s">
        <v>54</v>
      </c>
      <c r="C52" s="2" t="s">
        <v>26</v>
      </c>
      <c r="D52" s="48">
        <v>103.4</v>
      </c>
      <c r="E52" s="48">
        <v>103.6</v>
      </c>
      <c r="F52" s="48">
        <v>102.8</v>
      </c>
      <c r="G52" s="48">
        <v>102.4</v>
      </c>
      <c r="H52" s="48">
        <v>102.5</v>
      </c>
      <c r="I52" s="48">
        <v>102.3</v>
      </c>
      <c r="J52" s="48">
        <v>102.4</v>
      </c>
      <c r="K52" s="48">
        <v>102.2</v>
      </c>
      <c r="L52" s="29"/>
      <c r="M52" s="10"/>
      <c r="N52" s="10"/>
    </row>
    <row r="53" spans="1:14" ht="57" customHeight="1" x14ac:dyDescent="0.25">
      <c r="A53" s="22" t="s">
        <v>140</v>
      </c>
      <c r="B53" s="23" t="s">
        <v>55</v>
      </c>
      <c r="C53" s="2" t="s">
        <v>56</v>
      </c>
      <c r="D53" s="48">
        <v>13908</v>
      </c>
      <c r="E53" s="48">
        <v>15960</v>
      </c>
      <c r="F53" s="48">
        <v>16678</v>
      </c>
      <c r="G53" s="48">
        <v>16678</v>
      </c>
      <c r="H53" s="48">
        <v>17345</v>
      </c>
      <c r="I53" s="48">
        <v>17345</v>
      </c>
      <c r="J53" s="48">
        <v>18039</v>
      </c>
      <c r="K53" s="48">
        <v>18039</v>
      </c>
      <c r="L53" s="29"/>
      <c r="M53" s="10"/>
      <c r="N53" s="10"/>
    </row>
    <row r="54" spans="1:14" ht="22.5" customHeight="1" x14ac:dyDescent="0.25">
      <c r="A54" s="22" t="s">
        <v>141</v>
      </c>
      <c r="B54" s="23" t="s">
        <v>57</v>
      </c>
      <c r="C54" s="2" t="s">
        <v>56</v>
      </c>
      <c r="D54" s="48">
        <v>15160</v>
      </c>
      <c r="E54" s="48">
        <v>17396</v>
      </c>
      <c r="F54" s="48">
        <v>18179</v>
      </c>
      <c r="G54" s="48">
        <v>18179</v>
      </c>
      <c r="H54" s="48">
        <v>18906</v>
      </c>
      <c r="I54" s="48">
        <v>18906</v>
      </c>
      <c r="J54" s="48">
        <v>19663</v>
      </c>
      <c r="K54" s="48">
        <v>19663</v>
      </c>
      <c r="L54" s="29"/>
      <c r="M54" s="10"/>
      <c r="N54" s="10"/>
    </row>
    <row r="55" spans="1:14" ht="23.25" customHeight="1" x14ac:dyDescent="0.25">
      <c r="A55" s="22" t="s">
        <v>142</v>
      </c>
      <c r="B55" s="23" t="s">
        <v>58</v>
      </c>
      <c r="C55" s="2" t="s">
        <v>56</v>
      </c>
      <c r="D55" s="48">
        <v>11961</v>
      </c>
      <c r="E55" s="48">
        <v>13726</v>
      </c>
      <c r="F55" s="48">
        <v>14343</v>
      </c>
      <c r="G55" s="48">
        <v>14343</v>
      </c>
      <c r="H55" s="48">
        <v>14917</v>
      </c>
      <c r="I55" s="48">
        <v>14917</v>
      </c>
      <c r="J55" s="48">
        <v>15514</v>
      </c>
      <c r="K55" s="48">
        <v>15514</v>
      </c>
      <c r="L55" s="29"/>
      <c r="M55" s="10"/>
      <c r="N55" s="10"/>
    </row>
    <row r="56" spans="1:14" ht="21" customHeight="1" x14ac:dyDescent="0.25">
      <c r="A56" s="22" t="s">
        <v>143</v>
      </c>
      <c r="B56" s="23" t="s">
        <v>59</v>
      </c>
      <c r="C56" s="2" t="s">
        <v>56</v>
      </c>
      <c r="D56" s="48">
        <v>13491</v>
      </c>
      <c r="E56" s="48">
        <v>15481</v>
      </c>
      <c r="F56" s="48">
        <v>16178</v>
      </c>
      <c r="G56" s="48">
        <v>16178</v>
      </c>
      <c r="H56" s="48">
        <v>16825</v>
      </c>
      <c r="I56" s="48">
        <v>16825</v>
      </c>
      <c r="J56" s="48">
        <v>17498</v>
      </c>
      <c r="K56" s="48">
        <v>17498</v>
      </c>
      <c r="L56" s="29"/>
      <c r="M56" s="10"/>
      <c r="N56" s="10"/>
    </row>
    <row r="57" spans="1:14" ht="21.75" customHeight="1" x14ac:dyDescent="0.25">
      <c r="A57" s="22" t="s">
        <v>60</v>
      </c>
      <c r="B57" s="23" t="s">
        <v>61</v>
      </c>
      <c r="C57" s="2"/>
      <c r="D57" s="18"/>
      <c r="E57" s="18"/>
      <c r="F57" s="18"/>
      <c r="G57" s="18"/>
      <c r="H57" s="18"/>
      <c r="I57" s="18"/>
      <c r="J57" s="18"/>
      <c r="K57" s="18"/>
      <c r="L57" s="29"/>
      <c r="M57" s="10"/>
      <c r="N57" s="10"/>
    </row>
    <row r="58" spans="1:14" ht="45" customHeight="1" x14ac:dyDescent="0.25">
      <c r="A58" s="22" t="s">
        <v>144</v>
      </c>
      <c r="B58" s="23" t="s">
        <v>62</v>
      </c>
      <c r="C58" s="2" t="s">
        <v>56</v>
      </c>
      <c r="D58" s="8">
        <v>52717.8</v>
      </c>
      <c r="E58" s="8">
        <f>D58*107%</f>
        <v>56408.046000000009</v>
      </c>
      <c r="F58" s="8">
        <f>D58*F59/100</f>
        <v>56882.506200000011</v>
      </c>
      <c r="G58" s="8">
        <f>D58*G59/100</f>
        <v>55880.868000000009</v>
      </c>
      <c r="H58" s="8">
        <f>F58*H59/100</f>
        <v>61091.811658800012</v>
      </c>
      <c r="I58" s="8">
        <f>G58*I59/100</f>
        <v>59513.124420000007</v>
      </c>
      <c r="J58" s="8">
        <f>H58*J59/100</f>
        <v>65551.513909892412</v>
      </c>
      <c r="K58" s="8">
        <f>I58*K59/100</f>
        <v>63440.990631720008</v>
      </c>
      <c r="L58" s="50"/>
      <c r="M58" s="13"/>
      <c r="N58" s="10"/>
    </row>
    <row r="59" spans="1:14" ht="55.5" customHeight="1" x14ac:dyDescent="0.25">
      <c r="A59" s="22" t="s">
        <v>145</v>
      </c>
      <c r="B59" s="23" t="s">
        <v>63</v>
      </c>
      <c r="C59" s="2" t="s">
        <v>26</v>
      </c>
      <c r="D59" s="8">
        <v>116.2</v>
      </c>
      <c r="E59" s="58">
        <f>E58*100/D58</f>
        <v>107</v>
      </c>
      <c r="F59" s="58">
        <v>107.9</v>
      </c>
      <c r="G59" s="58">
        <v>106</v>
      </c>
      <c r="H59" s="58">
        <v>107.4</v>
      </c>
      <c r="I59" s="58">
        <v>106.5</v>
      </c>
      <c r="J59" s="58">
        <v>107.3</v>
      </c>
      <c r="K59" s="58">
        <v>106.6</v>
      </c>
      <c r="L59" s="10"/>
      <c r="M59" s="10"/>
      <c r="N59" s="10"/>
    </row>
    <row r="60" spans="1:14" ht="30.75" customHeight="1" x14ac:dyDescent="0.25">
      <c r="A60" s="22" t="s">
        <v>146</v>
      </c>
      <c r="B60" s="23" t="s">
        <v>64</v>
      </c>
      <c r="C60" s="2" t="s">
        <v>65</v>
      </c>
      <c r="D60" s="18" t="s">
        <v>187</v>
      </c>
      <c r="E60" s="18" t="s">
        <v>187</v>
      </c>
      <c r="F60" s="18" t="s">
        <v>187</v>
      </c>
      <c r="G60" s="18" t="s">
        <v>187</v>
      </c>
      <c r="H60" s="18" t="s">
        <v>187</v>
      </c>
      <c r="I60" s="18" t="s">
        <v>187</v>
      </c>
      <c r="J60" s="18" t="s">
        <v>187</v>
      </c>
      <c r="K60" s="18" t="s">
        <v>187</v>
      </c>
      <c r="L60" s="10"/>
      <c r="M60" s="10"/>
      <c r="N60" s="10"/>
    </row>
    <row r="61" spans="1:14" ht="44.25" customHeight="1" x14ac:dyDescent="0.25">
      <c r="A61" s="22" t="s">
        <v>147</v>
      </c>
      <c r="B61" s="23" t="s">
        <v>66</v>
      </c>
      <c r="C61" s="2" t="s">
        <v>56</v>
      </c>
      <c r="D61" s="8">
        <v>17675.8</v>
      </c>
      <c r="E61" s="8">
        <f>D61*104.5%</f>
        <v>18471.210999999999</v>
      </c>
      <c r="F61" s="8">
        <f>D61*107%</f>
        <v>18913.106</v>
      </c>
      <c r="G61" s="8">
        <v>18117.695</v>
      </c>
      <c r="H61" s="8">
        <v>19673.165400000002</v>
      </c>
      <c r="I61" s="8">
        <v>18117.695</v>
      </c>
      <c r="J61" s="8">
        <v>20696.170000800001</v>
      </c>
      <c r="K61" s="8">
        <v>19968.262881000002</v>
      </c>
      <c r="L61" s="14"/>
      <c r="M61" s="10"/>
      <c r="N61" s="10"/>
    </row>
    <row r="62" spans="1:14" ht="60" customHeight="1" x14ac:dyDescent="0.25">
      <c r="A62" s="22" t="s">
        <v>148</v>
      </c>
      <c r="B62" s="23" t="s">
        <v>67</v>
      </c>
      <c r="C62" s="2" t="s">
        <v>68</v>
      </c>
      <c r="D62" s="53">
        <v>67502</v>
      </c>
      <c r="E62" s="53">
        <v>67853</v>
      </c>
      <c r="F62" s="53">
        <f>D62*102%</f>
        <v>68852.040000000008</v>
      </c>
      <c r="G62" s="53">
        <f>D62*101%</f>
        <v>68177.02</v>
      </c>
      <c r="H62" s="53">
        <f>F62*100.7%</f>
        <v>69334.004280000023</v>
      </c>
      <c r="I62" s="53">
        <f>G62*100.2%</f>
        <v>68313.37404000001</v>
      </c>
      <c r="J62" s="53">
        <f>H62*103%</f>
        <v>71414.02440840003</v>
      </c>
      <c r="K62" s="53">
        <f>I62*101%</f>
        <v>68996.507780400018</v>
      </c>
      <c r="L62" s="49"/>
      <c r="M62" s="10"/>
      <c r="N62" s="10"/>
    </row>
    <row r="63" spans="1:14" ht="41.25" customHeight="1" x14ac:dyDescent="0.25">
      <c r="A63" s="22" t="s">
        <v>149</v>
      </c>
      <c r="B63" s="23" t="s">
        <v>69</v>
      </c>
      <c r="C63" s="2" t="s">
        <v>68</v>
      </c>
      <c r="D63" s="53">
        <v>735</v>
      </c>
      <c r="E63" s="53">
        <v>723</v>
      </c>
      <c r="F63" s="53">
        <v>723</v>
      </c>
      <c r="G63" s="53">
        <v>737</v>
      </c>
      <c r="H63" s="53">
        <v>752</v>
      </c>
      <c r="I63" s="53">
        <v>752</v>
      </c>
      <c r="J63" s="53">
        <v>716</v>
      </c>
      <c r="K63" s="53">
        <v>716</v>
      </c>
      <c r="L63" s="10"/>
      <c r="M63" s="10"/>
      <c r="N63" s="10"/>
    </row>
    <row r="64" spans="1:14" ht="28.5" customHeight="1" x14ac:dyDescent="0.25">
      <c r="A64" s="22" t="s">
        <v>150</v>
      </c>
      <c r="B64" s="23" t="s">
        <v>70</v>
      </c>
      <c r="C64" s="2" t="s">
        <v>71</v>
      </c>
      <c r="D64" s="59">
        <v>0.5</v>
      </c>
      <c r="E64" s="59">
        <v>0.7</v>
      </c>
      <c r="F64" s="59">
        <v>0.7</v>
      </c>
      <c r="G64" s="59">
        <v>0.72</v>
      </c>
      <c r="H64" s="59">
        <v>0.65</v>
      </c>
      <c r="I64" s="59">
        <v>0.7</v>
      </c>
      <c r="J64" s="59">
        <v>0.55000000000000004</v>
      </c>
      <c r="K64" s="59">
        <v>0.7</v>
      </c>
      <c r="L64" s="15"/>
      <c r="M64" s="10"/>
      <c r="N64" s="10"/>
    </row>
    <row r="65" spans="1:18" ht="21" customHeight="1" x14ac:dyDescent="0.25">
      <c r="A65" s="22" t="s">
        <v>72</v>
      </c>
      <c r="B65" s="23" t="s">
        <v>73</v>
      </c>
      <c r="C65" s="2"/>
      <c r="D65" s="18"/>
      <c r="E65" s="18"/>
      <c r="F65" s="18"/>
      <c r="G65" s="18"/>
      <c r="H65" s="18"/>
      <c r="I65" s="18"/>
      <c r="J65" s="18"/>
      <c r="K65" s="18"/>
      <c r="L65" s="10"/>
      <c r="M65" s="10"/>
      <c r="N65" s="10"/>
    </row>
    <row r="66" spans="1:18" ht="27" x14ac:dyDescent="0.25">
      <c r="A66" s="22" t="s">
        <v>151</v>
      </c>
      <c r="B66" s="23" t="s">
        <v>74</v>
      </c>
      <c r="C66" s="2" t="s">
        <v>68</v>
      </c>
      <c r="D66" s="53">
        <v>38906</v>
      </c>
      <c r="E66" s="53">
        <v>38520</v>
      </c>
      <c r="F66" s="53">
        <v>37800</v>
      </c>
      <c r="G66" s="53">
        <v>37750</v>
      </c>
      <c r="H66" s="53">
        <v>37500</v>
      </c>
      <c r="I66" s="53">
        <v>37450</v>
      </c>
      <c r="J66" s="53">
        <v>37350</v>
      </c>
      <c r="K66" s="53">
        <v>37200</v>
      </c>
      <c r="L66" s="12"/>
      <c r="M66" s="10"/>
      <c r="N66" s="10"/>
    </row>
    <row r="67" spans="1:18" ht="34.5" customHeight="1" x14ac:dyDescent="0.25">
      <c r="A67" s="22" t="s">
        <v>152</v>
      </c>
      <c r="B67" s="23" t="s">
        <v>75</v>
      </c>
      <c r="C67" s="2" t="s">
        <v>68</v>
      </c>
      <c r="D67" s="53">
        <v>13879</v>
      </c>
      <c r="E67" s="53">
        <v>13782</v>
      </c>
      <c r="F67" s="53">
        <v>13750</v>
      </c>
      <c r="G67" s="53">
        <v>13750</v>
      </c>
      <c r="H67" s="53">
        <v>13700</v>
      </c>
      <c r="I67" s="53">
        <v>13700</v>
      </c>
      <c r="J67" s="53">
        <v>13700</v>
      </c>
      <c r="K67" s="53">
        <v>13700</v>
      </c>
      <c r="L67" s="12"/>
      <c r="M67" s="10"/>
      <c r="N67" s="10"/>
    </row>
    <row r="68" spans="1:18" ht="24" customHeight="1" x14ac:dyDescent="0.25">
      <c r="A68" s="22" t="s">
        <v>153</v>
      </c>
      <c r="B68" s="23" t="s">
        <v>76</v>
      </c>
      <c r="C68" s="2"/>
      <c r="D68" s="18"/>
      <c r="E68" s="18"/>
      <c r="F68" s="18"/>
      <c r="G68" s="18"/>
      <c r="H68" s="18"/>
      <c r="I68" s="18"/>
      <c r="J68" s="18"/>
      <c r="K68" s="18"/>
      <c r="L68" s="10"/>
      <c r="M68" s="10"/>
      <c r="N68" s="10"/>
    </row>
    <row r="69" spans="1:18" ht="41.25" customHeight="1" x14ac:dyDescent="0.25">
      <c r="A69" s="22" t="s">
        <v>154</v>
      </c>
      <c r="B69" s="23" t="s">
        <v>77</v>
      </c>
      <c r="C69" s="2" t="s">
        <v>78</v>
      </c>
      <c r="D69" s="60">
        <v>117.5</v>
      </c>
      <c r="E69" s="60">
        <v>117.98</v>
      </c>
      <c r="F69" s="60">
        <v>117.98</v>
      </c>
      <c r="G69" s="60">
        <v>132</v>
      </c>
      <c r="H69" s="60">
        <v>117.98</v>
      </c>
      <c r="I69" s="60">
        <v>132</v>
      </c>
      <c r="J69" s="60">
        <v>117.98</v>
      </c>
      <c r="K69" s="60">
        <v>132</v>
      </c>
      <c r="L69" s="16"/>
      <c r="M69" s="10"/>
      <c r="N69" s="10"/>
    </row>
    <row r="70" spans="1:18" ht="44.25" customHeight="1" x14ac:dyDescent="0.25">
      <c r="A70" s="22" t="s">
        <v>155</v>
      </c>
      <c r="B70" s="23" t="s">
        <v>79</v>
      </c>
      <c r="C70" s="2" t="s">
        <v>80</v>
      </c>
      <c r="D70" s="18">
        <v>5.5</v>
      </c>
      <c r="E70" s="18">
        <v>5.5</v>
      </c>
      <c r="F70" s="18">
        <v>5.5</v>
      </c>
      <c r="G70" s="18">
        <v>5.5</v>
      </c>
      <c r="H70" s="18">
        <v>5.5</v>
      </c>
      <c r="I70" s="18">
        <v>5.5</v>
      </c>
      <c r="J70" s="18">
        <v>5.5</v>
      </c>
      <c r="K70" s="18">
        <v>5.5</v>
      </c>
      <c r="L70" s="12"/>
      <c r="M70" s="10"/>
      <c r="N70" s="10"/>
    </row>
    <row r="71" spans="1:18" ht="51.75" customHeight="1" x14ac:dyDescent="0.25">
      <c r="A71" s="22" t="s">
        <v>156</v>
      </c>
      <c r="B71" s="23" t="s">
        <v>81</v>
      </c>
      <c r="C71" s="2" t="s">
        <v>80</v>
      </c>
      <c r="D71" s="18">
        <v>1.6</v>
      </c>
      <c r="E71" s="18">
        <v>1.6</v>
      </c>
      <c r="F71" s="18">
        <v>1.6</v>
      </c>
      <c r="G71" s="18">
        <v>1.6</v>
      </c>
      <c r="H71" s="18">
        <v>1.6</v>
      </c>
      <c r="I71" s="18">
        <v>1.6</v>
      </c>
      <c r="J71" s="18">
        <v>1.6</v>
      </c>
      <c r="K71" s="18">
        <v>1.6</v>
      </c>
      <c r="L71" s="12"/>
      <c r="M71" s="10"/>
      <c r="N71" s="10"/>
    </row>
    <row r="72" spans="1:18" ht="56.25" customHeight="1" x14ac:dyDescent="0.25">
      <c r="A72" s="22" t="s">
        <v>157</v>
      </c>
      <c r="B72" s="23" t="s">
        <v>82</v>
      </c>
      <c r="C72" s="2" t="s">
        <v>83</v>
      </c>
      <c r="D72" s="18">
        <v>910</v>
      </c>
      <c r="E72" s="18">
        <v>917</v>
      </c>
      <c r="F72" s="18">
        <v>919</v>
      </c>
      <c r="G72" s="18">
        <v>919</v>
      </c>
      <c r="H72" s="18">
        <v>922</v>
      </c>
      <c r="I72" s="18">
        <v>922</v>
      </c>
      <c r="J72" s="18">
        <v>922</v>
      </c>
      <c r="K72" s="18">
        <v>922</v>
      </c>
      <c r="L72" s="14"/>
      <c r="M72" s="10"/>
      <c r="N72" s="10"/>
    </row>
    <row r="73" spans="1:18" ht="24.75" customHeight="1" x14ac:dyDescent="0.25">
      <c r="A73" s="22" t="s">
        <v>84</v>
      </c>
      <c r="B73" s="23" t="s">
        <v>85</v>
      </c>
      <c r="C73" s="2"/>
      <c r="D73" s="18"/>
      <c r="E73" s="18"/>
      <c r="F73" s="18"/>
      <c r="G73" s="18"/>
      <c r="H73" s="18"/>
      <c r="I73" s="18"/>
      <c r="J73" s="18"/>
      <c r="K73" s="18"/>
      <c r="L73" s="10"/>
      <c r="M73" s="10"/>
      <c r="N73" s="10"/>
    </row>
    <row r="74" spans="1:18" ht="36.75" customHeight="1" x14ac:dyDescent="0.25">
      <c r="A74" s="22" t="s">
        <v>158</v>
      </c>
      <c r="B74" s="23" t="s">
        <v>86</v>
      </c>
      <c r="C74" s="2" t="s">
        <v>22</v>
      </c>
      <c r="D74" s="8">
        <v>25418.7</v>
      </c>
      <c r="E74" s="8">
        <v>26876.400000000001</v>
      </c>
      <c r="F74" s="8">
        <f>D74*117%</f>
        <v>29739.879000000001</v>
      </c>
      <c r="G74" s="8">
        <f>D74*110%</f>
        <v>27960.570000000003</v>
      </c>
      <c r="H74" s="8">
        <f>F74*109%</f>
        <v>32416.468110000002</v>
      </c>
      <c r="I74" s="8">
        <f>G74*107%</f>
        <v>29917.809900000004</v>
      </c>
      <c r="J74" s="8">
        <f>H74*109%</f>
        <v>35333.950239900005</v>
      </c>
      <c r="K74" s="8">
        <f>I74*109%</f>
        <v>32610.412791000006</v>
      </c>
      <c r="L74" s="10"/>
      <c r="M74" s="10"/>
      <c r="N74" s="10"/>
    </row>
    <row r="75" spans="1:18" ht="52.5" customHeight="1" x14ac:dyDescent="0.25">
      <c r="A75" s="26" t="s">
        <v>159</v>
      </c>
      <c r="B75" s="27" t="s">
        <v>87</v>
      </c>
      <c r="C75" s="3" t="s">
        <v>24</v>
      </c>
      <c r="D75" s="61">
        <v>102.3</v>
      </c>
      <c r="E75" s="61">
        <f>E74/(D74*E76%)*100</f>
        <v>97.361652241627411</v>
      </c>
      <c r="F75" s="61">
        <f>F74/(D74*F76%)*100</f>
        <v>111.42857142857143</v>
      </c>
      <c r="G75" s="61">
        <f>G74/(D74*G76%)*100</f>
        <v>104.56273764258555</v>
      </c>
      <c r="H75" s="8">
        <f>H74/(F74*H76%)*100</f>
        <v>104.80769230769231</v>
      </c>
      <c r="I75" s="8">
        <f>I74/(G74*I76%)*100</f>
        <v>102.78578290105669</v>
      </c>
      <c r="J75" s="8">
        <f>J74/(H74*J76%)*100</f>
        <v>104.80769230769231</v>
      </c>
      <c r="K75" s="8">
        <f>K74/(I74*K76%)*100</f>
        <v>104.80769230769231</v>
      </c>
      <c r="L75" s="10"/>
      <c r="M75" s="10"/>
      <c r="N75" s="10"/>
    </row>
    <row r="76" spans="1:18" ht="29.25" customHeight="1" x14ac:dyDescent="0.25">
      <c r="A76" s="22" t="s">
        <v>160</v>
      </c>
      <c r="B76" s="23" t="s">
        <v>88</v>
      </c>
      <c r="C76" s="2" t="s">
        <v>26</v>
      </c>
      <c r="D76" s="58">
        <v>107.7</v>
      </c>
      <c r="E76" s="58">
        <v>108.6</v>
      </c>
      <c r="F76" s="58">
        <v>105</v>
      </c>
      <c r="G76" s="58">
        <v>105.2</v>
      </c>
      <c r="H76" s="58">
        <v>104</v>
      </c>
      <c r="I76" s="58">
        <v>104.1</v>
      </c>
      <c r="J76" s="58">
        <v>104</v>
      </c>
      <c r="K76" s="58">
        <v>104</v>
      </c>
      <c r="L76" s="14"/>
      <c r="M76" s="10"/>
      <c r="N76" s="10"/>
    </row>
    <row r="77" spans="1:18" ht="60.75" customHeight="1" x14ac:dyDescent="0.25">
      <c r="A77" s="22" t="s">
        <v>161</v>
      </c>
      <c r="B77" s="23" t="s">
        <v>89</v>
      </c>
      <c r="C77" s="2" t="s">
        <v>90</v>
      </c>
      <c r="D77" s="58">
        <v>109.7</v>
      </c>
      <c r="E77" s="58">
        <v>106.1</v>
      </c>
      <c r="F77" s="58">
        <v>104</v>
      </c>
      <c r="G77" s="58">
        <v>104</v>
      </c>
      <c r="H77" s="58">
        <v>104.4</v>
      </c>
      <c r="I77" s="58">
        <v>104</v>
      </c>
      <c r="J77" s="58">
        <v>104</v>
      </c>
      <c r="K77" s="58">
        <v>104</v>
      </c>
      <c r="L77" s="14"/>
      <c r="M77" s="10"/>
      <c r="N77" s="10"/>
    </row>
    <row r="78" spans="1:18" ht="34.5" customHeight="1" x14ac:dyDescent="0.25">
      <c r="A78" s="22" t="s">
        <v>162</v>
      </c>
      <c r="B78" s="23" t="s">
        <v>91</v>
      </c>
      <c r="C78" s="2" t="s">
        <v>22</v>
      </c>
      <c r="D78" s="58">
        <v>38514.400000000001</v>
      </c>
      <c r="E78" s="58">
        <v>39978.699999999997</v>
      </c>
      <c r="F78" s="58">
        <f>D78*F79*F80/100/100</f>
        <v>42089.691751999992</v>
      </c>
      <c r="G78" s="58">
        <f>D78*G79*G80/100/100</f>
        <v>41803.645303199999</v>
      </c>
      <c r="H78" s="58">
        <f>F78*H79*H80/100/100</f>
        <v>45215.272261503509</v>
      </c>
      <c r="I78" s="58">
        <f>G78*I79*I80/100/100</f>
        <v>44689.559956706406</v>
      </c>
      <c r="J78" s="58">
        <f>H78*J79*J80/100/100</f>
        <v>48340.551880218642</v>
      </c>
      <c r="K78" s="58">
        <f>I78*K79*K80/100/100</f>
        <v>47546.116629139084</v>
      </c>
      <c r="L78" s="17"/>
      <c r="M78" s="7"/>
      <c r="N78" s="7"/>
      <c r="O78" s="7"/>
      <c r="P78" s="7"/>
      <c r="Q78" s="7"/>
      <c r="R78" s="7"/>
    </row>
    <row r="79" spans="1:18" ht="57.75" customHeight="1" x14ac:dyDescent="0.25">
      <c r="A79" s="22" t="s">
        <v>163</v>
      </c>
      <c r="B79" s="23" t="s">
        <v>92</v>
      </c>
      <c r="C79" s="3" t="s">
        <v>30</v>
      </c>
      <c r="D79" s="58">
        <v>107.4</v>
      </c>
      <c r="E79" s="58">
        <v>103.4</v>
      </c>
      <c r="F79" s="58">
        <v>103</v>
      </c>
      <c r="G79" s="58">
        <v>102.3</v>
      </c>
      <c r="H79" s="58">
        <v>102.8</v>
      </c>
      <c r="I79" s="58">
        <v>102.3</v>
      </c>
      <c r="J79" s="58">
        <v>102.8</v>
      </c>
      <c r="K79" s="58">
        <v>102.3</v>
      </c>
      <c r="L79" s="14"/>
      <c r="M79" s="10"/>
      <c r="N79" s="10"/>
    </row>
    <row r="80" spans="1:18" ht="30" customHeight="1" x14ac:dyDescent="0.25">
      <c r="A80" s="22" t="s">
        <v>164</v>
      </c>
      <c r="B80" s="23" t="s">
        <v>93</v>
      </c>
      <c r="C80" s="2" t="s">
        <v>26</v>
      </c>
      <c r="D80" s="58">
        <v>110.3</v>
      </c>
      <c r="E80" s="58">
        <v>111.1</v>
      </c>
      <c r="F80" s="58">
        <v>106.1</v>
      </c>
      <c r="G80" s="58">
        <v>106.1</v>
      </c>
      <c r="H80" s="58">
        <v>104.5</v>
      </c>
      <c r="I80" s="58">
        <v>104.5</v>
      </c>
      <c r="J80" s="58">
        <v>104</v>
      </c>
      <c r="K80" s="58">
        <v>104</v>
      </c>
      <c r="L80" s="14"/>
      <c r="M80" s="10"/>
      <c r="N80" s="10"/>
    </row>
    <row r="81" spans="1:14" ht="23.25" customHeight="1" x14ac:dyDescent="0.25">
      <c r="A81" s="22" t="s">
        <v>94</v>
      </c>
      <c r="B81" s="23" t="s">
        <v>95</v>
      </c>
      <c r="C81" s="2"/>
      <c r="D81" s="18"/>
      <c r="E81" s="18"/>
      <c r="F81" s="18"/>
      <c r="G81" s="18"/>
      <c r="H81" s="18"/>
      <c r="I81" s="18"/>
      <c r="J81" s="18"/>
      <c r="K81" s="18"/>
      <c r="L81" s="10"/>
      <c r="M81" s="10"/>
      <c r="N81" s="10"/>
    </row>
    <row r="82" spans="1:14" ht="31.5" customHeight="1" x14ac:dyDescent="0.25">
      <c r="A82" s="22" t="s">
        <v>165</v>
      </c>
      <c r="B82" s="23" t="s">
        <v>96</v>
      </c>
      <c r="C82" s="2" t="s">
        <v>22</v>
      </c>
      <c r="D82" s="8">
        <v>8699.7000000000007</v>
      </c>
      <c r="E82" s="8">
        <f>+E83+E84</f>
        <v>8822.9</v>
      </c>
      <c r="F82" s="8">
        <f>+F83+F84</f>
        <v>9019.6</v>
      </c>
      <c r="G82" s="8">
        <f>+G83+G84</f>
        <v>9019.6</v>
      </c>
      <c r="H82" s="8">
        <f>+H83+H84</f>
        <v>9376.6</v>
      </c>
      <c r="I82" s="8">
        <f>+I83+I84</f>
        <v>9376.6</v>
      </c>
      <c r="J82" s="8">
        <f>+J83+J84</f>
        <v>9814.6</v>
      </c>
      <c r="K82" s="8">
        <f>+K83+K84</f>
        <v>9814.6</v>
      </c>
      <c r="L82" s="10"/>
      <c r="M82" s="10"/>
      <c r="N82" s="10"/>
    </row>
    <row r="83" spans="1:14" ht="31.5" customHeight="1" x14ac:dyDescent="0.25">
      <c r="A83" s="22" t="s">
        <v>169</v>
      </c>
      <c r="B83" s="23" t="s">
        <v>97</v>
      </c>
      <c r="C83" s="2" t="s">
        <v>22</v>
      </c>
      <c r="D83" s="8">
        <v>4355.6000000000004</v>
      </c>
      <c r="E83" s="8">
        <f>4789.3+50</f>
        <v>4839.3</v>
      </c>
      <c r="F83" s="8">
        <v>5036</v>
      </c>
      <c r="G83" s="8">
        <v>5036</v>
      </c>
      <c r="H83" s="8">
        <v>5393</v>
      </c>
      <c r="I83" s="8">
        <v>5393</v>
      </c>
      <c r="J83" s="8">
        <v>5831</v>
      </c>
      <c r="K83" s="8">
        <v>5831</v>
      </c>
      <c r="L83" s="10"/>
      <c r="M83" s="10"/>
      <c r="N83" s="10"/>
    </row>
    <row r="84" spans="1:14" ht="26.25" customHeight="1" x14ac:dyDescent="0.25">
      <c r="A84" s="22" t="s">
        <v>170</v>
      </c>
      <c r="B84" s="23" t="s">
        <v>98</v>
      </c>
      <c r="C84" s="2" t="s">
        <v>22</v>
      </c>
      <c r="D84" s="8">
        <v>4344.8999999999996</v>
      </c>
      <c r="E84" s="8">
        <v>3983.6</v>
      </c>
      <c r="F84" s="8">
        <v>3983.6</v>
      </c>
      <c r="G84" s="8">
        <v>3983.6</v>
      </c>
      <c r="H84" s="8">
        <v>3983.6</v>
      </c>
      <c r="I84" s="8">
        <v>3983.6</v>
      </c>
      <c r="J84" s="8">
        <v>3983.6</v>
      </c>
      <c r="K84" s="8">
        <v>3983.6</v>
      </c>
      <c r="L84" s="10"/>
      <c r="M84" s="10"/>
      <c r="N84" s="10"/>
    </row>
    <row r="85" spans="1:14" ht="24.75" customHeight="1" x14ac:dyDescent="0.25">
      <c r="A85" s="22" t="s">
        <v>166</v>
      </c>
      <c r="B85" s="23" t="s">
        <v>99</v>
      </c>
      <c r="C85" s="2" t="s">
        <v>22</v>
      </c>
      <c r="D85" s="8">
        <v>8608.4</v>
      </c>
      <c r="E85" s="8">
        <v>8822.9</v>
      </c>
      <c r="F85" s="8">
        <v>9019.6</v>
      </c>
      <c r="G85" s="8">
        <v>9019.6</v>
      </c>
      <c r="H85" s="8">
        <v>9376.6</v>
      </c>
      <c r="I85" s="8">
        <v>9376.6</v>
      </c>
      <c r="J85" s="8">
        <v>9814.6</v>
      </c>
      <c r="K85" s="8">
        <v>9814.6</v>
      </c>
      <c r="L85" s="10"/>
      <c r="M85" s="10"/>
      <c r="N85" s="10"/>
    </row>
    <row r="86" spans="1:14" ht="27" customHeight="1" x14ac:dyDescent="0.25">
      <c r="A86" s="22" t="s">
        <v>167</v>
      </c>
      <c r="B86" s="23" t="s">
        <v>100</v>
      </c>
      <c r="C86" s="2" t="s">
        <v>22</v>
      </c>
      <c r="D86" s="8">
        <v>91.3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10"/>
      <c r="M86" s="10"/>
      <c r="N86" s="10"/>
    </row>
    <row r="87" spans="1:14" ht="19.5" customHeight="1" x14ac:dyDescent="0.25">
      <c r="A87" s="22" t="s">
        <v>168</v>
      </c>
      <c r="B87" s="23" t="s">
        <v>101</v>
      </c>
      <c r="C87" s="2" t="s">
        <v>22</v>
      </c>
      <c r="D87" s="8">
        <v>1143.5999999999999</v>
      </c>
      <c r="E87" s="8">
        <v>857.7</v>
      </c>
      <c r="F87" s="8">
        <v>571.79999999999995</v>
      </c>
      <c r="G87" s="8">
        <v>571.79999999999995</v>
      </c>
      <c r="H87" s="8">
        <v>285.89999999999998</v>
      </c>
      <c r="I87" s="8">
        <v>285.89999999999998</v>
      </c>
      <c r="J87" s="8">
        <v>0</v>
      </c>
      <c r="K87" s="8">
        <v>0</v>
      </c>
      <c r="L87" s="10"/>
      <c r="M87" s="10"/>
      <c r="N87" s="10"/>
    </row>
    <row r="88" spans="1:14" ht="33.75" customHeight="1" x14ac:dyDescent="0.25">
      <c r="A88" s="22" t="s">
        <v>171</v>
      </c>
      <c r="B88" s="23" t="s">
        <v>102</v>
      </c>
      <c r="C88" s="2" t="s">
        <v>22</v>
      </c>
      <c r="D88" s="8">
        <v>503.4</v>
      </c>
      <c r="E88" s="8">
        <v>508.1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10"/>
      <c r="M88" s="10"/>
      <c r="N88" s="10"/>
    </row>
    <row r="89" spans="1:14" ht="36.75" customHeight="1" x14ac:dyDescent="0.25">
      <c r="A89" s="22" t="s">
        <v>103</v>
      </c>
      <c r="B89" s="23" t="s">
        <v>104</v>
      </c>
      <c r="C89" s="2"/>
      <c r="D89" s="8"/>
      <c r="E89" s="8"/>
      <c r="F89" s="8"/>
      <c r="G89" s="8"/>
      <c r="H89" s="8"/>
      <c r="I89" s="8"/>
      <c r="J89" s="8"/>
      <c r="K89" s="8"/>
      <c r="L89" s="10"/>
      <c r="M89" s="10"/>
      <c r="N89" s="10"/>
    </row>
    <row r="90" spans="1:14" ht="51" customHeight="1" x14ac:dyDescent="0.25">
      <c r="A90" s="22" t="s">
        <v>172</v>
      </c>
      <c r="B90" s="23" t="s">
        <v>105</v>
      </c>
      <c r="C90" s="2" t="s">
        <v>22</v>
      </c>
      <c r="D90" s="8">
        <v>166.1</v>
      </c>
      <c r="E90" s="8">
        <v>151.6</v>
      </c>
      <c r="F90" s="8">
        <v>140.5</v>
      </c>
      <c r="G90" s="8">
        <v>140.5</v>
      </c>
      <c r="H90" s="8">
        <v>140.5</v>
      </c>
      <c r="I90" s="8">
        <v>140.5</v>
      </c>
      <c r="J90" s="8">
        <v>140.5</v>
      </c>
      <c r="K90" s="8">
        <v>140.5</v>
      </c>
      <c r="L90" s="10"/>
      <c r="M90" s="10"/>
      <c r="N90" s="10"/>
    </row>
    <row r="91" spans="1:14" ht="20.25" customHeight="1" x14ac:dyDescent="0.25">
      <c r="A91" s="28"/>
      <c r="B91" s="23" t="s">
        <v>16</v>
      </c>
      <c r="C91" s="2"/>
      <c r="D91" s="8"/>
      <c r="E91" s="8"/>
      <c r="F91" s="8"/>
      <c r="G91" s="8"/>
      <c r="H91" s="8"/>
      <c r="I91" s="8"/>
      <c r="J91" s="8"/>
      <c r="K91" s="8"/>
      <c r="L91" s="10"/>
      <c r="M91" s="10"/>
      <c r="N91" s="10"/>
    </row>
    <row r="92" spans="1:14" ht="75" customHeight="1" x14ac:dyDescent="0.25">
      <c r="A92" s="22" t="s">
        <v>174</v>
      </c>
      <c r="B92" s="23" t="s">
        <v>106</v>
      </c>
      <c r="C92" s="2" t="s">
        <v>22</v>
      </c>
      <c r="D92" s="8">
        <v>116.2</v>
      </c>
      <c r="E92" s="8">
        <v>103</v>
      </c>
      <c r="F92" s="8">
        <v>103.9</v>
      </c>
      <c r="G92" s="8">
        <v>103.9</v>
      </c>
      <c r="H92" s="8">
        <v>103.9</v>
      </c>
      <c r="I92" s="8">
        <v>103.9</v>
      </c>
      <c r="J92" s="8">
        <v>103.9</v>
      </c>
      <c r="K92" s="8">
        <v>103.9</v>
      </c>
      <c r="L92" s="10"/>
      <c r="M92" s="10"/>
      <c r="N92" s="10"/>
    </row>
    <row r="93" spans="1:14" ht="82.5" customHeight="1" x14ac:dyDescent="0.25">
      <c r="A93" s="22" t="s">
        <v>173</v>
      </c>
      <c r="B93" s="23" t="s">
        <v>107</v>
      </c>
      <c r="C93" s="2" t="s">
        <v>22</v>
      </c>
      <c r="D93" s="8">
        <v>7.4</v>
      </c>
      <c r="E93" s="8">
        <v>3.9</v>
      </c>
      <c r="F93" s="8">
        <v>3.9</v>
      </c>
      <c r="G93" s="8">
        <v>3.9</v>
      </c>
      <c r="H93" s="8">
        <v>2</v>
      </c>
      <c r="I93" s="8">
        <v>2</v>
      </c>
      <c r="J93" s="8">
        <v>2</v>
      </c>
      <c r="K93" s="8">
        <v>2</v>
      </c>
      <c r="L93" s="10"/>
      <c r="M93" s="10"/>
      <c r="N93" s="10"/>
    </row>
    <row r="94" spans="1:14" ht="81" x14ac:dyDescent="0.25">
      <c r="A94" s="22" t="s">
        <v>175</v>
      </c>
      <c r="B94" s="23" t="s">
        <v>108</v>
      </c>
      <c r="C94" s="2" t="s">
        <v>22</v>
      </c>
      <c r="D94" s="8">
        <v>38.1</v>
      </c>
      <c r="E94" s="8">
        <v>11</v>
      </c>
      <c r="F94" s="8">
        <v>5</v>
      </c>
      <c r="G94" s="8">
        <v>5</v>
      </c>
      <c r="H94" s="8">
        <v>5</v>
      </c>
      <c r="I94" s="8">
        <v>5</v>
      </c>
      <c r="J94" s="8">
        <v>5</v>
      </c>
      <c r="K94" s="8">
        <v>5</v>
      </c>
      <c r="L94" s="10"/>
      <c r="M94" s="10"/>
      <c r="N94" s="10"/>
    </row>
    <row r="95" spans="1:14" ht="43.5" customHeight="1" x14ac:dyDescent="0.25">
      <c r="A95" s="22" t="s">
        <v>176</v>
      </c>
      <c r="B95" s="23" t="s">
        <v>109</v>
      </c>
      <c r="C95" s="2" t="s">
        <v>22</v>
      </c>
      <c r="D95" s="8">
        <v>67.900000000000006</v>
      </c>
      <c r="E95" s="8">
        <v>55</v>
      </c>
      <c r="F95" s="8">
        <v>35</v>
      </c>
      <c r="G95" s="8">
        <v>35</v>
      </c>
      <c r="H95" s="8">
        <v>30</v>
      </c>
      <c r="I95" s="8">
        <v>30</v>
      </c>
      <c r="J95" s="8">
        <v>30</v>
      </c>
      <c r="K95" s="8">
        <v>30</v>
      </c>
      <c r="L95" s="10"/>
      <c r="M95" s="10"/>
      <c r="N95" s="10"/>
    </row>
  </sheetData>
  <mergeCells count="17">
    <mergeCell ref="G1:K1"/>
    <mergeCell ref="G3:K5"/>
    <mergeCell ref="G7:K7"/>
    <mergeCell ref="A11:A13"/>
    <mergeCell ref="B11:B13"/>
    <mergeCell ref="C11:C13"/>
    <mergeCell ref="D11:D12"/>
    <mergeCell ref="E11:E12"/>
    <mergeCell ref="F11:K11"/>
    <mergeCell ref="F12:G12"/>
    <mergeCell ref="H12:I12"/>
    <mergeCell ref="J12:K12"/>
    <mergeCell ref="M15:N16"/>
    <mergeCell ref="M17:N17"/>
    <mergeCell ref="L26:L27"/>
    <mergeCell ref="L23:L24"/>
    <mergeCell ref="A9:K10"/>
  </mergeCells>
  <pageMargins left="0.43307086614173229" right="0" top="0.74803149606299213" bottom="0.35433070866141736" header="0.31496062992125984" footer="0.31496062992125984"/>
  <pageSetup paperSize="9" scale="68" fitToHeight="0" orientation="landscape" r:id="rId1"/>
  <rowBreaks count="4" manualBreakCount="4">
    <brk id="28" max="12" man="1"/>
    <brk id="40" max="12" man="1"/>
    <brk id="62" max="12" man="1"/>
    <brk id="8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2025-08-27T09:34:34Z</dcterms:modified>
</cp:coreProperties>
</file>